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1\Desktop\ВИКОНКОМ\2026\6\09.06.2026\з номерами\"/>
    </mc:Choice>
  </mc:AlternateContent>
  <xr:revisionPtr revIDLastSave="0" documentId="13_ncr:1_{9883D078-866B-4904-98BA-76D4AC6F4132}" xr6:coauthVersionLast="47" xr6:coauthVersionMax="47" xr10:uidLastSave="{00000000-0000-0000-0000-000000000000}"/>
  <bookViews>
    <workbookView xWindow="1560" yWindow="1560" windowWidth="21600" windowHeight="11295" tabRatio="837" xr2:uid="{00000000-000D-0000-FFFF-FFFF00000000}"/>
  </bookViews>
  <sheets>
    <sheet name="Осн. фін. пок." sheetId="14" r:id="rId1"/>
    <sheet name="I.Фін результат" sheetId="20" r:id="rId2"/>
    <sheet name="ІІ. Розр. з бюджетом" sheetId="23" r:id="rId3"/>
    <sheet name="ІІІ рух. гр. кшт." sheetId="26" r:id="rId4"/>
    <sheet name="ІV кап. інв. V кред. " sheetId="24" r:id="rId5"/>
    <sheet name="VI-VII джер.кап.інв." sheetId="25" r:id="rId6"/>
    <sheet name="ЖКГ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6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6">#REF!</definedName>
    <definedName name="Cost_Category_National_ID">#REF!</definedName>
    <definedName name="Cе511" localSheetId="6">#REF!</definedName>
    <definedName name="Cе511">#REF!</definedName>
    <definedName name="d">'[9]МТР Газ України'!$B$4</definedName>
    <definedName name="dCPIb" localSheetId="6">[10]попер_роз!#REF!</definedName>
    <definedName name="dCPIb">[10]попер_роз!#REF!</definedName>
    <definedName name="dPPIb" localSheetId="6">[10]попер_роз!#REF!</definedName>
    <definedName name="dPPIb">[10]попер_роз!#REF!</definedName>
    <definedName name="ds" localSheetId="6">'[11]7  Інші витрати'!#REF!</definedName>
    <definedName name="ds">'[11]7  Інші витрати'!#REF!</definedName>
    <definedName name="Fact_Type_ID" localSheetId="6">#REF!</definedName>
    <definedName name="Fact_Type_ID">#REF!</definedName>
    <definedName name="G">'[12]МТР Газ України'!$B$1</definedName>
    <definedName name="ij1sssss" localSheetId="6">'[13]7  Інші витрати'!#REF!</definedName>
    <definedName name="ij1sssss">'[13]7  Інші витрати'!#REF!</definedName>
    <definedName name="LastItem" localSheetId="6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6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>[15]!ShowFil</definedName>
    <definedName name="SU_ID" localSheetId="6">#REF!</definedName>
    <definedName name="SU_ID">#REF!</definedName>
    <definedName name="Time_ID">'[17]МТР Газ України'!$B$1</definedName>
    <definedName name="Time_ID_10" localSheetId="6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6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6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6">#REF!</definedName>
    <definedName name="yyyy">#REF!</definedName>
    <definedName name="zx">'[4]МТР Газ України'!$F$1</definedName>
    <definedName name="zxc">[5]Inform!$E$38</definedName>
    <definedName name="а" localSheetId="6">'[13]7  Інші витрати'!#REF!</definedName>
    <definedName name="а">'[13]7  Інші витрати'!#REF!</definedName>
    <definedName name="ав" localSheetId="6">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 localSheetId="6">'[28]БАЗА  '!#REF!</definedName>
    <definedName name="ватт">'[28]БАЗА  '!#REF!</definedName>
    <definedName name="Д">'[16]МТР Газ України'!$B$4</definedName>
    <definedName name="е" localSheetId="6">#REF!</definedName>
    <definedName name="е">#REF!</definedName>
    <definedName name="є" localSheetId="6">#REF!</definedName>
    <definedName name="є">#REF!</definedName>
    <definedName name="_xlnm.Print_Titles" localSheetId="1">'I.Фін результат'!$21:$22</definedName>
    <definedName name="_xlnm.Print_Titles" localSheetId="3">'ІІІ рух. гр. кшт.'!$3:$4</definedName>
    <definedName name="_xlnm.Print_Titles" localSheetId="0">'Осн. фін. пок.'!$37:$39</definedName>
    <definedName name="Заголовки_для_печати_МИ">'[29]1993'!$A$1:$IV$3,'[29]1993'!$A$1:$A$65536</definedName>
    <definedName name="і">[30]Inform!$F$2</definedName>
    <definedName name="ів" localSheetId="6">#REF!</definedName>
    <definedName name="ів">#REF!</definedName>
    <definedName name="ів___0" localSheetId="6">#REF!</definedName>
    <definedName name="ів___0">#REF!</definedName>
    <definedName name="ів_22" localSheetId="6">#REF!</definedName>
    <definedName name="ів_22">#REF!</definedName>
    <definedName name="ів_26" localSheetId="6">#REF!</definedName>
    <definedName name="ів_26">#REF!</definedName>
    <definedName name="іваіа" localSheetId="6">'[31]7  Інші витрати'!#REF!</definedName>
    <definedName name="іваіа">'[31]7  Інші витрати'!#REF!</definedName>
    <definedName name="іваф" localSheetId="6">#REF!</definedName>
    <definedName name="іваф">#REF!</definedName>
    <definedName name="івів">'[12]МТР Газ України'!$B$1</definedName>
    <definedName name="іцу">[24]Inform!$G$2</definedName>
    <definedName name="йуц" localSheetId="6">#REF!</definedName>
    <definedName name="йуц">#REF!</definedName>
    <definedName name="йцу" localSheetId="6">#REF!</definedName>
    <definedName name="йцу">#REF!</definedName>
    <definedName name="йцуйй" localSheetId="6">#REF!</definedName>
    <definedName name="йцуйй">#REF!</definedName>
    <definedName name="йцукц" localSheetId="6">'[31]7  Інші витрати'!#REF!</definedName>
    <definedName name="йцукц">'[31]7  Інші витрати'!#REF!</definedName>
    <definedName name="КЕ" localSheetId="6">#REF!</definedName>
    <definedName name="КЕ">#REF!</definedName>
    <definedName name="КЕ___0" localSheetId="6">#REF!</definedName>
    <definedName name="КЕ___0">#REF!</definedName>
    <definedName name="КЕ_22" localSheetId="6">#REF!</definedName>
    <definedName name="КЕ_22">#REF!</definedName>
    <definedName name="КЕ_26" localSheetId="6">#REF!</definedName>
    <definedName name="КЕ_26">#REF!</definedName>
    <definedName name="кен" localSheetId="6">#REF!</definedName>
    <definedName name="кен">#REF!</definedName>
    <definedName name="л" localSheetId="6">#REF!</definedName>
    <definedName name="л">#REF!</definedName>
    <definedName name="_xlnm.Print_Area" localSheetId="1">'I.Фін результат'!$A$1:$O$114</definedName>
    <definedName name="_xlnm.Print_Area" localSheetId="5">'VI-VII джер.кап.інв.'!$A$1:$AE$41</definedName>
    <definedName name="_xlnm.Print_Area" localSheetId="6">ЖКГ!$A$1:$G$28</definedName>
    <definedName name="_xlnm.Print_Area" localSheetId="4">'ІV кап. інв. V кред. '!$A$1:$M$40</definedName>
    <definedName name="_xlnm.Print_Area" localSheetId="2">'ІІ. Розр. з бюджетом'!$A$2:$M$51</definedName>
    <definedName name="_xlnm.Print_Area" localSheetId="3">'ІІІ рух. гр. кшт.'!$A$1:$J$87</definedName>
    <definedName name="_xlnm.Print_Area" localSheetId="0">'Осн. фін. пок.'!$A$1:$J$135</definedName>
    <definedName name="п" localSheetId="6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 localSheetId="6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6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 localSheetId="6">'[31]7  Інші витрати'!#REF!</definedName>
    <definedName name="фіваіф">'[31]7  Інші витрати'!#REF!</definedName>
    <definedName name="фф">'[27]МТР Газ України'!$F$1</definedName>
    <definedName name="ц" localSheetId="6">'[13]7  Інші витрати'!#REF!</definedName>
    <definedName name="ц">'[13]7  Інші витрати'!#REF!</definedName>
    <definedName name="ччч" localSheetId="6">'[36]БАЗА  '!#REF!</definedName>
    <definedName name="ччч">'[36]БАЗА  '!#REF!</definedName>
    <definedName name="ш" localSheetId="6">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8" l="1"/>
  <c r="C24" i="28"/>
  <c r="E21" i="28"/>
  <c r="D21" i="28"/>
  <c r="C21" i="28"/>
  <c r="E20" i="28"/>
  <c r="D20" i="28"/>
  <c r="C20" i="28"/>
  <c r="D17" i="28"/>
  <c r="C17" i="28"/>
  <c r="D15" i="28"/>
  <c r="C15" i="28"/>
  <c r="D9" i="28"/>
  <c r="C9" i="28"/>
  <c r="D8" i="28"/>
  <c r="C8" i="28"/>
  <c r="D7" i="28"/>
  <c r="C7" i="28"/>
  <c r="D6" i="28" l="1"/>
  <c r="E88" i="14"/>
  <c r="F28" i="28" l="1"/>
  <c r="F27" i="28"/>
  <c r="F21" i="28"/>
  <c r="F20" i="28"/>
  <c r="G20" i="28"/>
  <c r="C6" i="28"/>
  <c r="D95" i="14"/>
  <c r="E95" i="14"/>
  <c r="E98" i="14" s="1"/>
  <c r="F95" i="14"/>
  <c r="C95" i="14"/>
  <c r="C88" i="14"/>
  <c r="D88" i="14"/>
  <c r="F88" i="14"/>
  <c r="C59" i="14"/>
  <c r="D47" i="14"/>
  <c r="C47" i="14"/>
  <c r="F39" i="26"/>
  <c r="H37" i="26"/>
  <c r="I37" i="26"/>
  <c r="J37" i="26"/>
  <c r="G37" i="26"/>
  <c r="H33" i="26"/>
  <c r="I33" i="26"/>
  <c r="J33" i="26"/>
  <c r="G33" i="26"/>
  <c r="D37" i="26"/>
  <c r="E33" i="26"/>
  <c r="D33" i="26"/>
  <c r="K42" i="23"/>
  <c r="H23" i="26" s="1"/>
  <c r="L42" i="23"/>
  <c r="I23" i="26" s="1"/>
  <c r="M42" i="23"/>
  <c r="J23" i="26" s="1"/>
  <c r="J42" i="23"/>
  <c r="G23" i="26" s="1"/>
  <c r="H43" i="23"/>
  <c r="E37" i="26" s="1"/>
  <c r="G42" i="23"/>
  <c r="H42" i="23"/>
  <c r="E23" i="26" s="1"/>
  <c r="F42" i="23"/>
  <c r="H102" i="20"/>
  <c r="I102" i="20"/>
  <c r="J102" i="20"/>
  <c r="G102" i="20"/>
  <c r="J63" i="20"/>
  <c r="I63" i="20"/>
  <c r="H63" i="20"/>
  <c r="G63" i="20"/>
  <c r="D102" i="20"/>
  <c r="E102" i="20"/>
  <c r="C102" i="20"/>
  <c r="C98" i="14" l="1"/>
  <c r="C68" i="14" s="1"/>
  <c r="D98" i="14"/>
  <c r="F98" i="14"/>
  <c r="F65" i="14" s="1"/>
  <c r="G21" i="28"/>
  <c r="F102" i="20"/>
  <c r="C65" i="14" l="1"/>
  <c r="D65" i="14"/>
  <c r="E65" i="14"/>
  <c r="G38" i="23"/>
  <c r="H38" i="23"/>
  <c r="F38" i="23"/>
  <c r="I41" i="23"/>
  <c r="G10" i="25"/>
  <c r="L10" i="25"/>
  <c r="Q10" i="25"/>
  <c r="Q16" i="25" s="1"/>
  <c r="E26" i="28" s="1"/>
  <c r="V10" i="25"/>
  <c r="AB10" i="25"/>
  <c r="AB16" i="25" s="1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4" i="14" s="1"/>
  <c r="G7" i="24"/>
  <c r="H7" i="24"/>
  <c r="E54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B33" i="24"/>
  <c r="L33" i="24"/>
  <c r="M33" i="24"/>
  <c r="B34" i="24"/>
  <c r="B37" i="24" s="1"/>
  <c r="L34" i="24"/>
  <c r="M34" i="24"/>
  <c r="B35" i="24"/>
  <c r="L35" i="24"/>
  <c r="M35" i="24"/>
  <c r="B36" i="24"/>
  <c r="L36" i="24"/>
  <c r="M36" i="24"/>
  <c r="C37" i="24"/>
  <c r="F100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30" i="26"/>
  <c r="F31" i="26"/>
  <c r="F32" i="26"/>
  <c r="F33" i="26"/>
  <c r="C34" i="26"/>
  <c r="C28" i="26" s="1"/>
  <c r="D34" i="26"/>
  <c r="D28" i="26" s="1"/>
  <c r="D20" i="26" s="1"/>
  <c r="E34" i="26"/>
  <c r="E28" i="26" s="1"/>
  <c r="E20" i="26" s="1"/>
  <c r="G34" i="26"/>
  <c r="F36" i="26"/>
  <c r="F34" i="26"/>
  <c r="F37" i="26"/>
  <c r="F38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D53" i="26"/>
  <c r="D50" i="26" s="1"/>
  <c r="D60" i="26" s="1"/>
  <c r="E53" i="26"/>
  <c r="E50" i="26" s="1"/>
  <c r="G53" i="26"/>
  <c r="G50" i="26" s="1"/>
  <c r="H53" i="26"/>
  <c r="H50" i="26" s="1"/>
  <c r="H60" i="26" s="1"/>
  <c r="I53" i="26"/>
  <c r="I50" i="26" s="1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 s="1"/>
  <c r="J71" i="26"/>
  <c r="J69" i="26" s="1"/>
  <c r="J79" i="26" s="1"/>
  <c r="F72" i="26"/>
  <c r="F73" i="26"/>
  <c r="F74" i="26"/>
  <c r="F75" i="26"/>
  <c r="F76" i="26"/>
  <c r="F77" i="26"/>
  <c r="F78" i="26"/>
  <c r="F82" i="26"/>
  <c r="I10" i="23"/>
  <c r="F11" i="23"/>
  <c r="G11" i="23"/>
  <c r="F12" i="23"/>
  <c r="G12" i="23"/>
  <c r="H12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I26" i="23"/>
  <c r="F48" i="14" s="1"/>
  <c r="I27" i="23"/>
  <c r="I28" i="23"/>
  <c r="I29" i="23"/>
  <c r="I30" i="23"/>
  <c r="I31" i="23"/>
  <c r="I32" i="23"/>
  <c r="F33" i="23"/>
  <c r="G33" i="23"/>
  <c r="J33" i="23"/>
  <c r="K33" i="23"/>
  <c r="L33" i="23"/>
  <c r="I34" i="23"/>
  <c r="I35" i="23"/>
  <c r="I36" i="23"/>
  <c r="I40" i="23"/>
  <c r="F51" i="14" s="1"/>
  <c r="I42" i="23"/>
  <c r="I43" i="23"/>
  <c r="F44" i="23"/>
  <c r="G44" i="23"/>
  <c r="H44" i="23"/>
  <c r="I44" i="23"/>
  <c r="I45" i="23"/>
  <c r="I46" i="23"/>
  <c r="D17" i="20"/>
  <c r="G17" i="20"/>
  <c r="J17" i="20"/>
  <c r="M17" i="20"/>
  <c r="F24" i="20"/>
  <c r="C25" i="20"/>
  <c r="D25" i="20"/>
  <c r="D10" i="28" s="1"/>
  <c r="E25" i="20"/>
  <c r="G25" i="20"/>
  <c r="G35" i="20" s="1"/>
  <c r="H25" i="20"/>
  <c r="H35" i="20" s="1"/>
  <c r="I25" i="20"/>
  <c r="I35" i="20" s="1"/>
  <c r="J25" i="20"/>
  <c r="F26" i="20"/>
  <c r="F27" i="20"/>
  <c r="F28" i="20"/>
  <c r="F29" i="20"/>
  <c r="F30" i="20"/>
  <c r="F31" i="20"/>
  <c r="F32" i="20"/>
  <c r="F34" i="20"/>
  <c r="C36" i="20"/>
  <c r="C12" i="28" s="1"/>
  <c r="D36" i="20"/>
  <c r="D12" i="28" s="1"/>
  <c r="E36" i="20"/>
  <c r="G36" i="20"/>
  <c r="H36" i="20"/>
  <c r="I36" i="20"/>
  <c r="J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C59" i="20"/>
  <c r="C13" i="28" s="1"/>
  <c r="D59" i="20"/>
  <c r="D13" i="28" s="1"/>
  <c r="E59" i="20"/>
  <c r="G59" i="20"/>
  <c r="H59" i="20"/>
  <c r="I59" i="20"/>
  <c r="J59" i="20"/>
  <c r="F60" i="20"/>
  <c r="F61" i="20"/>
  <c r="F62" i="20"/>
  <c r="F63" i="20"/>
  <c r="F64" i="20"/>
  <c r="F65" i="20"/>
  <c r="F66" i="20"/>
  <c r="C67" i="20"/>
  <c r="D67" i="20"/>
  <c r="E67" i="20"/>
  <c r="G67" i="20"/>
  <c r="H67" i="20"/>
  <c r="I67" i="20"/>
  <c r="J67" i="20"/>
  <c r="F68" i="20"/>
  <c r="F69" i="20"/>
  <c r="F70" i="20"/>
  <c r="E8" i="28" s="1"/>
  <c r="C71" i="20"/>
  <c r="C14" i="28" s="1"/>
  <c r="D71" i="20"/>
  <c r="D14" i="28" s="1"/>
  <c r="E71" i="20"/>
  <c r="G71" i="20"/>
  <c r="H71" i="20"/>
  <c r="I71" i="20"/>
  <c r="J71" i="20"/>
  <c r="F72" i="20"/>
  <c r="F73" i="20"/>
  <c r="F74" i="20"/>
  <c r="F75" i="20"/>
  <c r="F76" i="20"/>
  <c r="F77" i="20"/>
  <c r="E14" i="28" s="1"/>
  <c r="F79" i="20"/>
  <c r="F80" i="20"/>
  <c r="F81" i="20"/>
  <c r="F82" i="20"/>
  <c r="E15" i="28" s="1"/>
  <c r="F15" i="28" s="1"/>
  <c r="C83" i="20"/>
  <c r="D83" i="20"/>
  <c r="E83" i="20"/>
  <c r="G83" i="20"/>
  <c r="H83" i="20"/>
  <c r="I83" i="20"/>
  <c r="J83" i="20"/>
  <c r="F84" i="20"/>
  <c r="F85" i="20"/>
  <c r="E9" i="28" s="1"/>
  <c r="C86" i="20"/>
  <c r="D86" i="20"/>
  <c r="E86" i="20"/>
  <c r="G86" i="20"/>
  <c r="H86" i="20"/>
  <c r="I86" i="20"/>
  <c r="J86" i="20"/>
  <c r="F87" i="20"/>
  <c r="F88" i="20"/>
  <c r="F91" i="20"/>
  <c r="F92" i="20"/>
  <c r="F93" i="20"/>
  <c r="F99" i="20"/>
  <c r="F103" i="20"/>
  <c r="F104" i="20"/>
  <c r="F105" i="20"/>
  <c r="F117" i="14" s="1"/>
  <c r="G117" i="14" s="1"/>
  <c r="F106" i="20"/>
  <c r="F107" i="20"/>
  <c r="C109" i="20"/>
  <c r="D109" i="20"/>
  <c r="E109" i="20"/>
  <c r="C41" i="14"/>
  <c r="C74" i="14" s="1"/>
  <c r="D41" i="14"/>
  <c r="D74" i="14" s="1"/>
  <c r="E41" i="14"/>
  <c r="C48" i="14"/>
  <c r="D48" i="14"/>
  <c r="E48" i="14"/>
  <c r="C49" i="14"/>
  <c r="D49" i="14"/>
  <c r="E49" i="14"/>
  <c r="F49" i="14"/>
  <c r="C50" i="14"/>
  <c r="D50" i="14"/>
  <c r="E50" i="14"/>
  <c r="C51" i="14"/>
  <c r="D51" i="14"/>
  <c r="E51" i="14"/>
  <c r="D54" i="14"/>
  <c r="D68" i="14"/>
  <c r="E68" i="14"/>
  <c r="F68" i="14"/>
  <c r="C69" i="14"/>
  <c r="D69" i="14"/>
  <c r="E69" i="14"/>
  <c r="F69" i="14"/>
  <c r="C71" i="14"/>
  <c r="D71" i="14"/>
  <c r="E71" i="14"/>
  <c r="F71" i="14"/>
  <c r="C72" i="14"/>
  <c r="D72" i="14"/>
  <c r="E72" i="14"/>
  <c r="F72" i="14"/>
  <c r="C73" i="14"/>
  <c r="D73" i="14"/>
  <c r="C79" i="14"/>
  <c r="D79" i="14"/>
  <c r="E79" i="14"/>
  <c r="F79" i="14"/>
  <c r="C101" i="14"/>
  <c r="D101" i="14"/>
  <c r="E101" i="14"/>
  <c r="F102" i="14"/>
  <c r="F103" i="14"/>
  <c r="F104" i="14"/>
  <c r="C105" i="14"/>
  <c r="D105" i="14"/>
  <c r="E105" i="14"/>
  <c r="F106" i="14"/>
  <c r="F107" i="14"/>
  <c r="F108" i="14"/>
  <c r="C111" i="14"/>
  <c r="C22" i="28" s="1"/>
  <c r="D111" i="14"/>
  <c r="D22" i="28" s="1"/>
  <c r="E111" i="14"/>
  <c r="F111" i="14"/>
  <c r="E22" i="28" s="1"/>
  <c r="C117" i="14"/>
  <c r="D117" i="14"/>
  <c r="E117" i="14"/>
  <c r="C126" i="14"/>
  <c r="D126" i="14"/>
  <c r="E126" i="14"/>
  <c r="F126" i="14"/>
  <c r="C130" i="14"/>
  <c r="D130" i="14"/>
  <c r="E130" i="14"/>
  <c r="F130" i="14"/>
  <c r="C131" i="14"/>
  <c r="D131" i="14"/>
  <c r="F131" i="14"/>
  <c r="F42" i="26"/>
  <c r="D35" i="20"/>
  <c r="J35" i="20"/>
  <c r="AC16" i="25"/>
  <c r="AA11" i="25" l="1"/>
  <c r="G60" i="26"/>
  <c r="C60" i="26"/>
  <c r="C20" i="26"/>
  <c r="F7" i="26"/>
  <c r="G97" i="20"/>
  <c r="AA10" i="25"/>
  <c r="I79" i="26"/>
  <c r="M36" i="25"/>
  <c r="AA13" i="25"/>
  <c r="AA15" i="25"/>
  <c r="AA14" i="25"/>
  <c r="G26" i="28"/>
  <c r="F26" i="28"/>
  <c r="K33" i="24"/>
  <c r="K35" i="24"/>
  <c r="E79" i="26"/>
  <c r="D79" i="26"/>
  <c r="F62" i="26"/>
  <c r="C40" i="26"/>
  <c r="D40" i="26"/>
  <c r="D80" i="26" s="1"/>
  <c r="D83" i="26" s="1"/>
  <c r="D42" i="14"/>
  <c r="D75" i="14" s="1"/>
  <c r="I78" i="20"/>
  <c r="F8" i="28"/>
  <c r="G8" i="28"/>
  <c r="D11" i="28"/>
  <c r="D16" i="28"/>
  <c r="D18" i="28" s="1"/>
  <c r="G14" i="28"/>
  <c r="F14" i="28"/>
  <c r="C10" i="28"/>
  <c r="C35" i="20"/>
  <c r="C78" i="20" s="1"/>
  <c r="C58" i="14" s="1"/>
  <c r="F41" i="14"/>
  <c r="G41" i="14" s="1"/>
  <c r="H41" i="14" s="1"/>
  <c r="E7" i="28"/>
  <c r="F9" i="28"/>
  <c r="G9" i="28"/>
  <c r="J78" i="20"/>
  <c r="J100" i="20" s="1"/>
  <c r="D97" i="20"/>
  <c r="H117" i="14"/>
  <c r="I117" i="14" s="1"/>
  <c r="J117" i="14" s="1"/>
  <c r="J123" i="14" s="1"/>
  <c r="G123" i="14"/>
  <c r="C123" i="14"/>
  <c r="C23" i="28" s="1"/>
  <c r="G22" i="28"/>
  <c r="F22" i="28"/>
  <c r="L16" i="25"/>
  <c r="E25" i="28" s="1"/>
  <c r="AD16" i="25"/>
  <c r="K31" i="24"/>
  <c r="K34" i="24"/>
  <c r="K36" i="24"/>
  <c r="L37" i="24"/>
  <c r="F109" i="14" s="1"/>
  <c r="K30" i="24"/>
  <c r="K32" i="24"/>
  <c r="M37" i="24"/>
  <c r="K29" i="24"/>
  <c r="E60" i="26"/>
  <c r="G79" i="26"/>
  <c r="F53" i="26"/>
  <c r="F47" i="23"/>
  <c r="F101" i="14"/>
  <c r="E42" i="14"/>
  <c r="E75" i="14" s="1"/>
  <c r="D59" i="14"/>
  <c r="C42" i="14"/>
  <c r="C75" i="14" s="1"/>
  <c r="E131" i="14"/>
  <c r="F123" i="14"/>
  <c r="E23" i="28" s="1"/>
  <c r="E123" i="14"/>
  <c r="D123" i="14"/>
  <c r="D23" i="28" s="1"/>
  <c r="K28" i="24"/>
  <c r="F71" i="26"/>
  <c r="F50" i="26"/>
  <c r="F60" i="26"/>
  <c r="E40" i="26"/>
  <c r="E80" i="26" s="1"/>
  <c r="I24" i="23"/>
  <c r="G47" i="23"/>
  <c r="I97" i="20"/>
  <c r="C97" i="20"/>
  <c r="G98" i="20"/>
  <c r="G108" i="20" s="1"/>
  <c r="G109" i="20" s="1"/>
  <c r="F71" i="20"/>
  <c r="I98" i="20"/>
  <c r="I108" i="20" s="1"/>
  <c r="I109" i="20" s="1"/>
  <c r="J97" i="20"/>
  <c r="F83" i="20"/>
  <c r="H98" i="20"/>
  <c r="H108" i="20" s="1"/>
  <c r="H97" i="20"/>
  <c r="D98" i="20"/>
  <c r="C98" i="20"/>
  <c r="E97" i="20"/>
  <c r="D78" i="20"/>
  <c r="D58" i="14" s="1"/>
  <c r="F25" i="20"/>
  <c r="E10" i="28" s="1"/>
  <c r="E35" i="20"/>
  <c r="E78" i="20" s="1"/>
  <c r="E58" i="14" s="1"/>
  <c r="D43" i="14"/>
  <c r="I100" i="20"/>
  <c r="I89" i="20"/>
  <c r="I94" i="20" s="1"/>
  <c r="B15" i="20"/>
  <c r="B16" i="20"/>
  <c r="B14" i="20"/>
  <c r="C14" i="20"/>
  <c r="C15" i="20"/>
  <c r="C16" i="20"/>
  <c r="E74" i="14"/>
  <c r="E63" i="14"/>
  <c r="D63" i="14"/>
  <c r="F105" i="14"/>
  <c r="F86" i="20"/>
  <c r="F67" i="20"/>
  <c r="H78" i="20"/>
  <c r="F59" i="20"/>
  <c r="E13" i="28" s="1"/>
  <c r="F36" i="20"/>
  <c r="E12" i="28" s="1"/>
  <c r="G78" i="20"/>
  <c r="E59" i="14"/>
  <c r="F69" i="26"/>
  <c r="H79" i="26"/>
  <c r="F64" i="26"/>
  <c r="C79" i="26"/>
  <c r="F24" i="26"/>
  <c r="F15" i="26"/>
  <c r="I7" i="24"/>
  <c r="F54" i="14" s="1"/>
  <c r="AE16" i="25"/>
  <c r="G16" i="25"/>
  <c r="AA12" i="25"/>
  <c r="V16" i="25"/>
  <c r="J89" i="20" l="1"/>
  <c r="E24" i="28"/>
  <c r="G25" i="28"/>
  <c r="F25" i="28"/>
  <c r="AA16" i="25"/>
  <c r="C80" i="26"/>
  <c r="C83" i="26" s="1"/>
  <c r="E81" i="26" s="1"/>
  <c r="E83" i="26" s="1"/>
  <c r="F81" i="26" s="1"/>
  <c r="G81" i="26" s="1"/>
  <c r="E11" i="28"/>
  <c r="E6" i="28"/>
  <c r="F7" i="28"/>
  <c r="G7" i="28"/>
  <c r="G12" i="28"/>
  <c r="F12" i="28"/>
  <c r="G13" i="28"/>
  <c r="F13" i="28"/>
  <c r="D52" i="14"/>
  <c r="D19" i="28"/>
  <c r="G63" i="14"/>
  <c r="C11" i="28"/>
  <c r="C16" i="28"/>
  <c r="C18" i="28" s="1"/>
  <c r="G10" i="28"/>
  <c r="F10" i="28"/>
  <c r="C52" i="14"/>
  <c r="C19" i="28"/>
  <c r="F74" i="14"/>
  <c r="F63" i="14"/>
  <c r="H123" i="14"/>
  <c r="I123" i="14"/>
  <c r="G23" i="28"/>
  <c r="F23" i="28"/>
  <c r="C43" i="14"/>
  <c r="K37" i="24"/>
  <c r="E43" i="14"/>
  <c r="I41" i="14"/>
  <c r="H63" i="14"/>
  <c r="G57" i="14"/>
  <c r="V17" i="25"/>
  <c r="G17" i="25"/>
  <c r="F97" i="20"/>
  <c r="H109" i="20"/>
  <c r="D100" i="20"/>
  <c r="D44" i="14" s="1"/>
  <c r="D60" i="14" s="1"/>
  <c r="D89" i="20"/>
  <c r="D94" i="20" s="1"/>
  <c r="F42" i="14"/>
  <c r="G42" i="14" s="1"/>
  <c r="H42" i="14" s="1"/>
  <c r="I42" i="14" s="1"/>
  <c r="J42" i="14" s="1"/>
  <c r="F35" i="20"/>
  <c r="F78" i="20" s="1"/>
  <c r="E89" i="20"/>
  <c r="E100" i="20"/>
  <c r="E44" i="14" s="1"/>
  <c r="C100" i="20"/>
  <c r="C44" i="14" s="1"/>
  <c r="C60" i="14" s="1"/>
  <c r="C89" i="20"/>
  <c r="C94" i="20" s="1"/>
  <c r="L8" i="23"/>
  <c r="L13" i="23" s="1"/>
  <c r="I96" i="20"/>
  <c r="I95" i="20"/>
  <c r="L17" i="25"/>
  <c r="Q17" i="25"/>
  <c r="F79" i="26"/>
  <c r="G89" i="20"/>
  <c r="G94" i="20" s="1"/>
  <c r="G100" i="20"/>
  <c r="F59" i="14"/>
  <c r="H89" i="20"/>
  <c r="H94" i="20" s="1"/>
  <c r="H100" i="20"/>
  <c r="G24" i="28" l="1"/>
  <c r="F24" i="28"/>
  <c r="G11" i="28"/>
  <c r="F11" i="28"/>
  <c r="F6" i="28"/>
  <c r="G6" i="28"/>
  <c r="E16" i="28"/>
  <c r="E87" i="14"/>
  <c r="E73" i="14" s="1"/>
  <c r="L39" i="23"/>
  <c r="L38" i="23" s="1"/>
  <c r="L47" i="23" s="1"/>
  <c r="J35" i="26"/>
  <c r="J34" i="26" s="1"/>
  <c r="J28" i="26" s="1"/>
  <c r="J20" i="26" s="1"/>
  <c r="J40" i="26" s="1"/>
  <c r="J80" i="26" s="1"/>
  <c r="L12" i="23"/>
  <c r="J41" i="14"/>
  <c r="J63" i="14" s="1"/>
  <c r="I63" i="14"/>
  <c r="G43" i="14"/>
  <c r="H43" i="14"/>
  <c r="H57" i="14"/>
  <c r="AA17" i="25"/>
  <c r="G8" i="23"/>
  <c r="G22" i="23" s="1"/>
  <c r="D96" i="20"/>
  <c r="C45" i="14"/>
  <c r="C62" i="14" s="1"/>
  <c r="C96" i="20"/>
  <c r="E90" i="20"/>
  <c r="D45" i="14"/>
  <c r="D57" i="14" s="1"/>
  <c r="D95" i="20"/>
  <c r="D67" i="14"/>
  <c r="F75" i="14"/>
  <c r="F43" i="14"/>
  <c r="E60" i="14"/>
  <c r="C95" i="20"/>
  <c r="F8" i="23"/>
  <c r="F22" i="23" s="1"/>
  <c r="H9" i="23" s="1"/>
  <c r="H11" i="23" s="1"/>
  <c r="C67" i="14"/>
  <c r="K8" i="23"/>
  <c r="K13" i="23" s="1"/>
  <c r="H95" i="20"/>
  <c r="H96" i="20"/>
  <c r="F58" i="14"/>
  <c r="F100" i="20"/>
  <c r="F44" i="14" s="1"/>
  <c r="F89" i="20"/>
  <c r="J8" i="23"/>
  <c r="G96" i="20"/>
  <c r="G95" i="20"/>
  <c r="F16" i="28" l="1"/>
  <c r="G16" i="28"/>
  <c r="E67" i="14"/>
  <c r="E98" i="20"/>
  <c r="G29" i="26"/>
  <c r="H37" i="23"/>
  <c r="J13" i="23"/>
  <c r="I35" i="26"/>
  <c r="I34" i="26" s="1"/>
  <c r="I28" i="26" s="1"/>
  <c r="I20" i="26" s="1"/>
  <c r="I40" i="26" s="1"/>
  <c r="I80" i="26" s="1"/>
  <c r="K39" i="23"/>
  <c r="K38" i="23" s="1"/>
  <c r="K47" i="23" s="1"/>
  <c r="K12" i="23"/>
  <c r="I43" i="14"/>
  <c r="I57" i="14"/>
  <c r="C61" i="14"/>
  <c r="E94" i="20"/>
  <c r="C57" i="14"/>
  <c r="J90" i="20"/>
  <c r="M37" i="23" s="1"/>
  <c r="D61" i="14"/>
  <c r="D62" i="14"/>
  <c r="F60" i="14"/>
  <c r="M33" i="23" l="1"/>
  <c r="I33" i="23" s="1"/>
  <c r="I37" i="23"/>
  <c r="F47" i="14" s="1"/>
  <c r="E47" i="14"/>
  <c r="H33" i="23"/>
  <c r="H47" i="23" s="1"/>
  <c r="E52" i="14" s="1"/>
  <c r="F29" i="26"/>
  <c r="G28" i="26"/>
  <c r="G20" i="26" s="1"/>
  <c r="G40" i="26" s="1"/>
  <c r="G80" i="26" s="1"/>
  <c r="G83" i="26" s="1"/>
  <c r="H81" i="26" s="1"/>
  <c r="H35" i="26"/>
  <c r="H34" i="26" s="1"/>
  <c r="H28" i="26" s="1"/>
  <c r="J39" i="23"/>
  <c r="J12" i="23"/>
  <c r="J43" i="14"/>
  <c r="J57" i="14"/>
  <c r="F90" i="20"/>
  <c r="E17" i="28" s="1"/>
  <c r="J98" i="20"/>
  <c r="J108" i="20" s="1"/>
  <c r="J94" i="20"/>
  <c r="H8" i="23"/>
  <c r="H22" i="23" s="1"/>
  <c r="E96" i="20"/>
  <c r="E95" i="20"/>
  <c r="E45" i="14"/>
  <c r="G17" i="28" l="1"/>
  <c r="F17" i="28"/>
  <c r="E18" i="28"/>
  <c r="H20" i="26"/>
  <c r="F28" i="26"/>
  <c r="I9" i="23"/>
  <c r="J9" i="23" s="1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J38" i="23"/>
  <c r="J109" i="20"/>
  <c r="F109" i="20" s="1"/>
  <c r="F108" i="20"/>
  <c r="E62" i="14"/>
  <c r="E61" i="14"/>
  <c r="E57" i="14"/>
  <c r="J96" i="20"/>
  <c r="M8" i="23"/>
  <c r="J95" i="20"/>
  <c r="F98" i="20"/>
  <c r="F94" i="20"/>
  <c r="F18" i="28" l="1"/>
  <c r="G18" i="28"/>
  <c r="H40" i="26"/>
  <c r="F20" i="26"/>
  <c r="M13" i="23"/>
  <c r="J47" i="23"/>
  <c r="I11" i="23"/>
  <c r="I8" i="23"/>
  <c r="F96" i="20"/>
  <c r="F95" i="20"/>
  <c r="F45" i="14"/>
  <c r="F61" i="14" s="1"/>
  <c r="H80" i="26" l="1"/>
  <c r="H83" i="26" s="1"/>
  <c r="I81" i="26" s="1"/>
  <c r="I83" i="26" s="1"/>
  <c r="J81" i="26" s="1"/>
  <c r="J83" i="26" s="1"/>
  <c r="F40" i="26"/>
  <c r="F80" i="26" s="1"/>
  <c r="F83" i="26" s="1"/>
  <c r="F87" i="14" s="1"/>
  <c r="M39" i="23"/>
  <c r="M12" i="23"/>
  <c r="I13" i="23"/>
  <c r="F62" i="14"/>
  <c r="F57" i="14"/>
  <c r="M38" i="23" l="1"/>
  <c r="I39" i="23"/>
  <c r="F50" i="14" s="1"/>
  <c r="F67" i="14"/>
  <c r="F73" i="14"/>
  <c r="I12" i="23"/>
  <c r="I22" i="23" s="1"/>
  <c r="M22" i="23"/>
  <c r="M47" i="23" l="1"/>
  <c r="I47" i="23" s="1"/>
  <c r="I38" i="23"/>
  <c r="F52" i="14" l="1"/>
  <c r="G52" i="14" s="1"/>
  <c r="H52" i="14" s="1"/>
  <c r="I52" i="14" s="1"/>
  <c r="J52" i="14" s="1"/>
  <c r="E19" i="28"/>
  <c r="G19" i="28" l="1"/>
  <c r="F19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F4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військ+екоподаток
</t>
        </r>
      </text>
    </comment>
    <comment ref="J4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війск 5%+екоподат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<sst xmlns="http://schemas.openxmlformats.org/spreadsheetml/2006/main" count="867" uniqueCount="468">
  <si>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</si>
  <si>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</si>
  <si>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</si>
  <si>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</si>
  <si>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</si>
  <si>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</si>
  <si>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</si>
  <si>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</si>
  <si>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</si>
  <si>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</si>
  <si>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</si>
  <si>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</si>
  <si>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</si>
  <si>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</si>
  <si>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</si>
  <si>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</si>
  <si>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</si>
  <si>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</si>
  <si>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</si>
  <si>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</si>
  <si>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</si>
  <si>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</si>
  <si>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</si>
  <si>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</si>
  <si>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</si>
  <si>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</si>
  <si>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</si>
  <si>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</si>
  <si>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</si>
  <si>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</si>
  <si>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</si>
  <si>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</si>
  <si>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</si>
  <si>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</si>
  <si>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</si>
  <si>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</si>
  <si>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</si>
  <si>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</si>
  <si>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</si>
  <si>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</si>
  <si>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</si>
  <si>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</si>
  <si>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</si>
  <si>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</si>
  <si>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</si>
  <si>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</si>
  <si>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</si>
  <si>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</si>
  <si>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</si>
  <si>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</si>
  <si>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</si>
  <si>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</si>
  <si>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</si>
  <si>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</si>
  <si>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</si>
  <si>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</si>
  <si>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</si>
  <si>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</si>
  <si>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</si>
  <si>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</si>
  <si>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</si>
  <si>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</si>
  <si>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</si>
  <si>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</si>
  <si>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</si>
  <si>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</si>
  <si>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</si>
  <si>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</si>
  <si>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</si>
  <si>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</si>
  <si>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</si>
  <si>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</si>
  <si>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</si>
  <si>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</si>
  <si>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</si>
  <si>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</si>
  <si>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</si>
  <si>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</si>
  <si>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</si>
  <si>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</si>
  <si>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</si>
  <si>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</si>
  <si>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</si>
  <si>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</si>
  <si>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</si>
  <si>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</si>
  <si>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</si>
  <si>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</si>
  <si>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</si>
  <si>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</si>
  <si>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</si>
  <si>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</si>
  <si>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</si>
  <si>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</si>
  <si>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</si>
  <si>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</si>
  <si>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</si>
  <si>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</si>
  <si>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</si>
  <si>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</si>
  <si>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</si>
  <si>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</si>
  <si>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</si>
  <si>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</si>
  <si>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</si>
  <si>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</si>
  <si>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</si>
  <si>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</si>
  <si>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</si>
  <si>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</si>
  <si>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</si>
  <si>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</si>
  <si>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</si>
  <si>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</si>
  <si>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</si>
  <si>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</si>
  <si>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</si>
  <si>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</si>
  <si>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</si>
  <si>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</si>
  <si>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</si>
  <si>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</si>
  <si>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</si>
  <si>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</si>
  <si>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</si>
  <si>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</si>
  <si>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</si>
  <si>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</si>
  <si>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</si>
  <si>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</si>
  <si>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</si>
  <si>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</si>
  <si>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</si>
  <si>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</si>
  <si>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</si>
  <si>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</si>
  <si>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</si>
  <si>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</si>
  <si>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</si>
  <si>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</si>
  <si>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</si>
  <si>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</si>
  <si>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</si>
  <si>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</si>
  <si>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</si>
  <si>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</si>
  <si>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</si>
  <si>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</si>
  <si>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</si>
  <si>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</si>
  <si>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</si>
  <si>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</si>
  <si>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</si>
  <si>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</si>
  <si>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</si>
  <si>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</si>
  <si>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</si>
  <si>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</si>
  <si>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</si>
  <si>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</si>
  <si>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</si>
  <si>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</si>
  <si>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</si>
  <si>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</si>
  <si>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</si>
  <si>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</si>
  <si>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</si>
  <si>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</si>
  <si>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</si>
  <si>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</si>
  <si>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</si>
  <si>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</si>
  <si>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</si>
  <si>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</si>
  <si>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</si>
  <si>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</si>
  <si>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</si>
  <si>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</si>
  <si>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</si>
  <si>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</si>
  <si>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</si>
  <si>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</si>
  <si>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</si>
  <si>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</si>
  <si>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</si>
  <si>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</si>
  <si>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</si>
  <si>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</si>
  <si>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</si>
  <si>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</si>
  <si>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</si>
  <si>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</si>
  <si>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</si>
  <si>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</si>
  <si>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</si>
  <si>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</si>
  <si>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</si>
  <si>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</si>
  <si>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</si>
  <si>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</si>
  <si>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</si>
  <si>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</si>
  <si>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</si>
  <si>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</si>
  <si>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</si>
  <si>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</si>
  <si>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</si>
  <si>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</si>
  <si>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</si>
  <si>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</si>
  <si>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</si>
  <si>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</si>
  <si>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</si>
  <si>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</si>
  <si>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</si>
  <si>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</si>
  <si>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</si>
  <si>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</si>
  <si>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</si>
  <si>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</si>
  <si>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</si>
  <si>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</si>
  <si>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</si>
  <si>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</si>
  <si>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</si>
  <si>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</si>
  <si>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</si>
  <si>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</si>
  <si>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</si>
  <si>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</si>
  <si>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</si>
  <si>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</si>
  <si>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</si>
  <si>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</si>
  <si>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</si>
  <si>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</si>
  <si>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</si>
  <si>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</si>
  <si>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</si>
  <si>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</si>
  <si>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</si>
  <si>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</si>
  <si>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</si>
  <si>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</si>
  <si>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</si>
  <si>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</si>
  <si>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</si>
  <si>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</si>
  <si>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</si>
  <si>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</si>
  <si>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</si>
  <si>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</si>
  <si>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</si>
  <si>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</si>
  <si>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</si>
  <si>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</si>
  <si>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</si>
  <si>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</si>
  <si>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</si>
  <si>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</si>
  <si>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</si>
  <si>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</si>
  <si>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</si>
  <si>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</si>
  <si>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</si>
  <si>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</si>
  <si>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</si>
  <si>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</si>
  <si>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</si>
  <si>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</si>
  <si>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</si>
  <si>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</si>
  <si>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</si>
  <si>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</si>
  <si>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</si>
  <si>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</si>
  <si>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</si>
  <si>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</si>
  <si>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</si>
  <si>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</si>
  <si>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</si>
  <si>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</si>
  <si>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</si>
  <si>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</si>
  <si>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</si>
  <si>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</si>
  <si>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</si>
  <si>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</si>
  <si>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</si>
  <si>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</si>
  <si>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</si>
  <si>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</si>
  <si>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</si>
  <si>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</si>
  <si>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</si>
  <si>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</si>
  <si>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</si>
  <si>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</si>
  <si>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</si>
  <si>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</si>
  <si>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</si>
  <si>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</si>
  <si>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</si>
  <si>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</si>
  <si>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</si>
  <si>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</si>
  <si>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</si>
  <si>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</si>
  <si>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</si>
  <si>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</si>
  <si>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</si>
  <si>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</si>
  <si>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</si>
  <si>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</si>
  <si>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</si>
  <si>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</si>
  <si>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</si>
  <si>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</si>
  <si>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</si>
  <si>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</si>
  <si>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</si>
  <si>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</si>
  <si>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</si>
  <si>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</si>
  <si>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</si>
  <si>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</si>
  <si>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</si>
  <si>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</si>
  <si>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</si>
  <si>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</si>
  <si>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</si>
  <si>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</si>
  <si>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</si>
  <si>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</si>
  <si>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</si>
  <si>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</si>
  <si>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</si>
  <si>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</si>
  <si>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</si>
  <si>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</si>
  <si>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</si>
  <si>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</si>
  <si>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</si>
  <si>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</si>
  <si>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</si>
  <si>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</si>
  <si>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</si>
  <si>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</si>
  <si>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</si>
  <si>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</si>
  <si>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</si>
  <si>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</si>
  <si>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</si>
  <si>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</si>
  <si>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</si>
  <si>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</si>
  <si>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</si>
  <si>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</si>
  <si>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</si>
  <si>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</si>
  <si>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</si>
  <si>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</si>
  <si>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</si>
  <si>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</si>
  <si>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</si>
  <si>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</si>
  <si>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</si>
  <si>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</si>
  <si>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</si>
  <si>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</si>
  <si>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</si>
  <si>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</si>
  <si>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</si>
  <si>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</si>
  <si>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</si>
  <si>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</si>
  <si>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</si>
  <si>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</si>
  <si>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</si>
  <si>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</si>
  <si>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</si>
  <si>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</si>
  <si>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</si>
  <si>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</si>
  <si>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</si>
  <si>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</si>
  <si>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</si>
  <si>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</si>
  <si>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</si>
  <si>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</si>
  <si>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</si>
  <si>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</si>
  <si>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</si>
  <si>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</si>
  <si>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</si>
  <si>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</si>
  <si>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</si>
  <si>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</si>
  <si>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</si>
  <si>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</si>
  <si>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</si>
  <si>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</si>
  <si>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</si>
  <si>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</si>
  <si>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</si>
  <si>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</si>
  <si>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</si>
  <si>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</si>
  <si>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Фактичний показник за 2024 рік</t>
  </si>
  <si>
    <t>38.11 Збирання безпечних відходів</t>
  </si>
  <si>
    <t>43.21 Електромонтажні роботи</t>
  </si>
  <si>
    <t>96.03 Організування поховань і надання суміжних послуг</t>
  </si>
  <si>
    <t>Плановий показник поточного 2025 року</t>
  </si>
  <si>
    <t>Фактичний показник поточного року за останній звітний період І квартал 2025 року</t>
  </si>
  <si>
    <t>Плановий 2026 рік</t>
  </si>
  <si>
    <t>інші податки та збори (податок на прибуток)</t>
  </si>
  <si>
    <t>38.11</t>
  </si>
  <si>
    <t>˅</t>
  </si>
  <si>
    <t>СКП "Комунальник"</t>
  </si>
  <si>
    <t>комунальне підприємство</t>
  </si>
  <si>
    <t>Смілянська міська рада</t>
  </si>
  <si>
    <t>збирання безпечних відходів</t>
  </si>
  <si>
    <t>м.Сміла, вул.Севастопольська, 58</t>
  </si>
  <si>
    <t>на 2026 рік</t>
  </si>
  <si>
    <t>тис. грн.</t>
  </si>
  <si>
    <t>№ п/п</t>
  </si>
  <si>
    <t>показники</t>
  </si>
  <si>
    <t>%</t>
  </si>
  <si>
    <t xml:space="preserve">Доходи  всього </t>
  </si>
  <si>
    <t>1. 1</t>
  </si>
  <si>
    <t xml:space="preserve">    Чистий дохід всього</t>
  </si>
  <si>
    <t>1. 2</t>
  </si>
  <si>
    <t xml:space="preserve">    інші  операційні  доходи</t>
  </si>
  <si>
    <t>1. 3</t>
  </si>
  <si>
    <t xml:space="preserve">    інші  доходи</t>
  </si>
  <si>
    <t>Валовий: прибуток (збиток)</t>
  </si>
  <si>
    <t>Адміністративні  витрати</t>
  </si>
  <si>
    <t>Витрати на збут</t>
  </si>
  <si>
    <t>Фінансові витрати</t>
  </si>
  <si>
    <t>Витрати (дохід) з податку на прибуток</t>
  </si>
  <si>
    <t>Чистий фінансовий результат прибуток (збиток - )</t>
  </si>
  <si>
    <t>Податки, збори та інші обов'язкові платежі</t>
  </si>
  <si>
    <t>Дебіторська заборгованість</t>
  </si>
  <si>
    <t>Кредиторська заборгованість</t>
  </si>
  <si>
    <t>Середня кількість працівників</t>
  </si>
  <si>
    <t>Середньомісячні витрати на оплату праці одного працівника, грн.</t>
  </si>
  <si>
    <t>16. 1</t>
  </si>
  <si>
    <t xml:space="preserve">   бюджетне фінансування</t>
  </si>
  <si>
    <t>16. 2</t>
  </si>
  <si>
    <t xml:space="preserve">   власні кошти</t>
  </si>
  <si>
    <t>16. 3</t>
  </si>
  <si>
    <t xml:space="preserve">   залучення кредитних коштів</t>
  </si>
  <si>
    <t>16. 4</t>
  </si>
  <si>
    <t xml:space="preserve">   інші джерела</t>
  </si>
  <si>
    <t>Директор СКП "Комунальник"</t>
  </si>
  <si>
    <t>Максим ГЛУЩЕНКО</t>
  </si>
  <si>
    <t>Фінансово-економічні показники СКП"Комунальник" на 2026 рік</t>
  </si>
  <si>
    <t>факт
 2024р.</t>
  </si>
  <si>
    <t>план
 2025р.</t>
  </si>
  <si>
    <t>план
   2026р.</t>
  </si>
  <si>
    <t>відхилення від плану
2025 року</t>
  </si>
  <si>
    <t>ГЛУЩЕНКО Максим</t>
  </si>
  <si>
    <t>тис.грн</t>
  </si>
  <si>
    <t>(04733) 4-00-05</t>
  </si>
  <si>
    <t>Міський голова</t>
  </si>
  <si>
    <t>Сергій АНАНКО</t>
  </si>
  <si>
    <t>М. П. (посада,власне ім'я, прізвище)</t>
  </si>
  <si>
    <r>
      <t>Рішення виконавчого комітету від "_09_"_________06_______ 20</t>
    </r>
    <r>
      <rPr>
        <u/>
        <sz val="14"/>
        <color theme="1"/>
        <rFont val="Times New Roman"/>
        <family val="1"/>
        <charset val="204"/>
      </rPr>
      <t>26</t>
    </r>
    <r>
      <rPr>
        <sz val="14"/>
        <color theme="1"/>
        <rFont val="Times New Roman"/>
        <family val="1"/>
        <charset val="204"/>
      </rPr>
      <t xml:space="preserve"> р. №  </t>
    </r>
    <r>
      <rPr>
        <u/>
        <sz val="14"/>
        <color theme="1"/>
        <rFont val="Times New Roman"/>
        <family val="1"/>
        <charset val="204"/>
      </rPr>
      <t>245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</si>
</sst>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0.0%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6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4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  <xf numFmtId="171" fontId="10" fillId="0" borderId="0" applyFont="0" applyFill="0" applyBorder="0" applyAlignment="0" applyProtection="0"/>
    <xf numFmtId="0" fontId="10" fillId="0" borderId="0"/>
    <xf numFmtId="0" fontId="1" fillId="0" borderId="0"/>
  </cellStyleXfs>
  <cellXfs count="35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left" vertical="center" wrapText="1"/>
    </xf>
    <xf numFmtId="0" fontId="70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vertical="center" wrapText="1"/>
    </xf>
    <xf numFmtId="0" fontId="75" fillId="0" borderId="3" xfId="0" applyFont="1" applyBorder="1" applyAlignment="1">
      <alignment horizontal="center" vertical="center"/>
    </xf>
    <xf numFmtId="0" fontId="1" fillId="0" borderId="0" xfId="353"/>
    <xf numFmtId="0" fontId="1" fillId="0" borderId="0" xfId="353" applyAlignment="1">
      <alignment horizontal="center"/>
    </xf>
    <xf numFmtId="0" fontId="77" fillId="0" borderId="0" xfId="353" applyFont="1" applyAlignment="1">
      <alignment horizontal="center"/>
    </xf>
    <xf numFmtId="0" fontId="78" fillId="0" borderId="0" xfId="353" applyFont="1" applyAlignment="1">
      <alignment horizontal="center" vertical="center"/>
    </xf>
    <xf numFmtId="0" fontId="78" fillId="0" borderId="3" xfId="353" applyFont="1" applyBorder="1" applyAlignment="1">
      <alignment horizontal="center" vertical="center" wrapText="1"/>
    </xf>
    <xf numFmtId="0" fontId="77" fillId="0" borderId="3" xfId="353" applyFont="1" applyBorder="1" applyAlignment="1">
      <alignment horizontal="center"/>
    </xf>
    <xf numFmtId="0" fontId="77" fillId="0" borderId="3" xfId="353" applyFont="1" applyBorder="1"/>
    <xf numFmtId="0" fontId="77" fillId="0" borderId="3" xfId="353" applyFont="1" applyBorder="1" applyAlignment="1">
      <alignment horizontal="right" vertical="center" wrapText="1"/>
    </xf>
    <xf numFmtId="182" fontId="77" fillId="0" borderId="3" xfId="353" applyNumberFormat="1" applyFont="1" applyBorder="1" applyAlignment="1">
      <alignment horizontal="right" vertical="center"/>
    </xf>
    <xf numFmtId="49" fontId="77" fillId="0" borderId="3" xfId="353" applyNumberFormat="1" applyFont="1" applyBorder="1" applyAlignment="1">
      <alignment horizontal="center"/>
    </xf>
    <xf numFmtId="0" fontId="77" fillId="0" borderId="3" xfId="353" applyFont="1" applyBorder="1" applyAlignment="1">
      <alignment horizontal="right" vertical="center"/>
    </xf>
    <xf numFmtId="0" fontId="77" fillId="0" borderId="3" xfId="353" applyFont="1" applyBorder="1" applyAlignment="1">
      <alignment wrapText="1"/>
    </xf>
    <xf numFmtId="1" fontId="77" fillId="0" borderId="3" xfId="353" applyNumberFormat="1" applyFont="1" applyBorder="1" applyAlignment="1">
      <alignment horizontal="right" vertical="center"/>
    </xf>
    <xf numFmtId="172" fontId="77" fillId="0" borderId="3" xfId="353" applyNumberFormat="1" applyFont="1" applyBorder="1" applyAlignment="1">
      <alignment horizontal="right" vertical="center"/>
    </xf>
    <xf numFmtId="0" fontId="77" fillId="0" borderId="3" xfId="353" applyFont="1" applyBorder="1" applyAlignment="1">
      <alignment horizontal="center" vertical="top"/>
    </xf>
    <xf numFmtId="172" fontId="77" fillId="0" borderId="3" xfId="353" applyNumberFormat="1" applyFont="1" applyBorder="1" applyAlignment="1">
      <alignment horizontal="right" vertical="center" wrapText="1"/>
    </xf>
    <xf numFmtId="0" fontId="5" fillId="27" borderId="3" xfId="0" applyFont="1" applyFill="1" applyBorder="1" applyAlignment="1">
      <alignment horizontal="right" vertical="center" wrapText="1"/>
    </xf>
    <xf numFmtId="0" fontId="69" fillId="0" borderId="0" xfId="0" applyFont="1" applyAlignment="1">
      <alignment horizontal="left" vertical="center"/>
    </xf>
    <xf numFmtId="0" fontId="5" fillId="0" borderId="0" xfId="0" applyFont="1" applyAlignment="1">
      <alignment horizontal="right" wrapText="1"/>
    </xf>
    <xf numFmtId="0" fontId="5" fillId="0" borderId="0" xfId="0" applyFont="1"/>
    <xf numFmtId="173" fontId="5" fillId="0" borderId="0" xfId="0" quotePrefix="1" applyNumberFormat="1" applyFont="1" applyAlignment="1">
      <alignment wrapText="1"/>
    </xf>
    <xf numFmtId="3" fontId="4" fillId="0" borderId="3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left" vertical="center" wrapText="1"/>
    </xf>
    <xf numFmtId="0" fontId="69" fillId="0" borderId="0" xfId="0" quotePrefix="1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3" fontId="5" fillId="0" borderId="0" xfId="0" applyNumberFormat="1" applyFont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8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4" fillId="0" borderId="13" xfId="243" applyFont="1" applyBorder="1" applyAlignment="1">
      <alignment horizontal="center" vertical="center" wrapText="1"/>
    </xf>
    <xf numFmtId="0" fontId="4" fillId="0" borderId="18" xfId="243" applyFont="1" applyBorder="1" applyAlignment="1">
      <alignment horizontal="center" vertical="center" wrapText="1"/>
    </xf>
    <xf numFmtId="0" fontId="4" fillId="0" borderId="19" xfId="243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16" xfId="0" applyFont="1" applyBorder="1" applyAlignment="1">
      <alignment horizontal="left" vertical="center" wrapText="1"/>
    </xf>
    <xf numFmtId="0" fontId="69" fillId="0" borderId="21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69" fillId="0" borderId="22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69" fillId="0" borderId="23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80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83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3" fontId="5" fillId="0" borderId="0" xfId="0" quotePrefix="1" applyNumberFormat="1" applyFont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72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8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243" applyFont="1" applyBorder="1" applyAlignment="1">
      <alignment horizontal="center" vertical="center"/>
    </xf>
    <xf numFmtId="0" fontId="5" fillId="0" borderId="18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8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4" fillId="0" borderId="3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0" borderId="24" xfId="243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76" fillId="0" borderId="0" xfId="353" applyFont="1" applyAlignment="1">
      <alignment horizontal="center" wrapText="1"/>
    </xf>
    <xf numFmtId="0" fontId="1" fillId="0" borderId="16" xfId="353" applyBorder="1" applyAlignment="1">
      <alignment horizontal="center"/>
    </xf>
    <xf numFmtId="0" fontId="78" fillId="0" borderId="15" xfId="353" applyFont="1" applyBorder="1" applyAlignment="1">
      <alignment horizontal="center" vertical="center" shrinkToFit="1"/>
    </xf>
    <xf numFmtId="0" fontId="78" fillId="0" borderId="14" xfId="353" applyFont="1" applyBorder="1" applyAlignment="1">
      <alignment horizontal="center" vertical="center" shrinkToFit="1"/>
    </xf>
    <xf numFmtId="0" fontId="78" fillId="0" borderId="15" xfId="353" applyFont="1" applyBorder="1" applyAlignment="1">
      <alignment horizontal="center" vertical="center"/>
    </xf>
    <xf numFmtId="0" fontId="78" fillId="0" borderId="14" xfId="353" applyFont="1" applyBorder="1" applyAlignment="1">
      <alignment horizontal="center" vertical="center"/>
    </xf>
    <xf numFmtId="0" fontId="78" fillId="0" borderId="15" xfId="353" applyFont="1" applyBorder="1" applyAlignment="1">
      <alignment horizontal="center" vertical="center" wrapText="1"/>
    </xf>
    <xf numFmtId="0" fontId="78" fillId="0" borderId="14" xfId="353" applyFont="1" applyBorder="1" applyAlignment="1">
      <alignment horizontal="center" vertical="center" wrapText="1"/>
    </xf>
    <xf numFmtId="0" fontId="78" fillId="0" borderId="3" xfId="353" applyFont="1" applyBorder="1" applyAlignment="1">
      <alignment horizontal="center"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351" xr:uid="{00000000-0005-0000-0000-000054000000}"/>
    <cellStyle name="Define-Column" xfId="85" xr:uid="{00000000-0005-0000-0000-000055000000}"/>
    <cellStyle name="Define-Column 10" xfId="86" xr:uid="{00000000-0005-0000-0000-000056000000}"/>
    <cellStyle name="Define-Column 2" xfId="87" xr:uid="{00000000-0005-0000-0000-000057000000}"/>
    <cellStyle name="Define-Column 3" xfId="88" xr:uid="{00000000-0005-0000-0000-000058000000}"/>
    <cellStyle name="Define-Column 4" xfId="89" xr:uid="{00000000-0005-0000-0000-000059000000}"/>
    <cellStyle name="Define-Column 5" xfId="90" xr:uid="{00000000-0005-0000-0000-00005A000000}"/>
    <cellStyle name="Define-Column 6" xfId="91" xr:uid="{00000000-0005-0000-0000-00005B000000}"/>
    <cellStyle name="Define-Column 7" xfId="92" xr:uid="{00000000-0005-0000-0000-00005C000000}"/>
    <cellStyle name="Define-Column 7 2" xfId="93" xr:uid="{00000000-0005-0000-0000-00005D000000}"/>
    <cellStyle name="Define-Column 7 3" xfId="94" xr:uid="{00000000-0005-0000-0000-00005E000000}"/>
    <cellStyle name="Define-Column 8" xfId="95" xr:uid="{00000000-0005-0000-0000-00005F000000}"/>
    <cellStyle name="Define-Column 8 2" xfId="96" xr:uid="{00000000-0005-0000-0000-000060000000}"/>
    <cellStyle name="Define-Column 8 3" xfId="97" xr:uid="{00000000-0005-0000-0000-000061000000}"/>
    <cellStyle name="Define-Column 9" xfId="98" xr:uid="{00000000-0005-0000-0000-000062000000}"/>
    <cellStyle name="Define-Column 9 2" xfId="99" xr:uid="{00000000-0005-0000-0000-000063000000}"/>
    <cellStyle name="Define-Column 9 3" xfId="100" xr:uid="{00000000-0005-0000-0000-000064000000}"/>
    <cellStyle name="Define-Column_Zvit rux-koshtiv 2010 Департамент " xfId="101" xr:uid="{00000000-0005-0000-0000-000065000000}"/>
    <cellStyle name="Explanatory Text" xfId="102" xr:uid="{00000000-0005-0000-0000-000066000000}"/>
    <cellStyle name="FS10" xfId="103" xr:uid="{00000000-0005-0000-0000-000067000000}"/>
    <cellStyle name="Good" xfId="104" xr:uid="{00000000-0005-0000-0000-000068000000}"/>
    <cellStyle name="Heading 1" xfId="105" xr:uid="{00000000-0005-0000-0000-000069000000}"/>
    <cellStyle name="Heading 2" xfId="106" xr:uid="{00000000-0005-0000-0000-00006A000000}"/>
    <cellStyle name="Heading 3" xfId="107" xr:uid="{00000000-0005-0000-0000-00006B000000}"/>
    <cellStyle name="Heading 4" xfId="108" xr:uid="{00000000-0005-0000-0000-00006C000000}"/>
    <cellStyle name="Hyperlink 2" xfId="109" xr:uid="{00000000-0005-0000-0000-00006D000000}"/>
    <cellStyle name="Input" xfId="110" xr:uid="{00000000-0005-0000-0000-00006E000000}"/>
    <cellStyle name="Level0" xfId="111" xr:uid="{00000000-0005-0000-0000-00006F000000}"/>
    <cellStyle name="Level0 10" xfId="112" xr:uid="{00000000-0005-0000-0000-000070000000}"/>
    <cellStyle name="Level0 2" xfId="113" xr:uid="{00000000-0005-0000-0000-000071000000}"/>
    <cellStyle name="Level0 2 2" xfId="114" xr:uid="{00000000-0005-0000-0000-000072000000}"/>
    <cellStyle name="Level0 3" xfId="115" xr:uid="{00000000-0005-0000-0000-000073000000}"/>
    <cellStyle name="Level0 3 2" xfId="116" xr:uid="{00000000-0005-0000-0000-000074000000}"/>
    <cellStyle name="Level0 4" xfId="117" xr:uid="{00000000-0005-0000-0000-000075000000}"/>
    <cellStyle name="Level0 4 2" xfId="118" xr:uid="{00000000-0005-0000-0000-000076000000}"/>
    <cellStyle name="Level0 5" xfId="119" xr:uid="{00000000-0005-0000-0000-000077000000}"/>
    <cellStyle name="Level0 6" xfId="120" xr:uid="{00000000-0005-0000-0000-000078000000}"/>
    <cellStyle name="Level0 7" xfId="121" xr:uid="{00000000-0005-0000-0000-000079000000}"/>
    <cellStyle name="Level0 7 2" xfId="122" xr:uid="{00000000-0005-0000-0000-00007A000000}"/>
    <cellStyle name="Level0 7 3" xfId="123" xr:uid="{00000000-0005-0000-0000-00007B000000}"/>
    <cellStyle name="Level0 8" xfId="124" xr:uid="{00000000-0005-0000-0000-00007C000000}"/>
    <cellStyle name="Level0 8 2" xfId="125" xr:uid="{00000000-0005-0000-0000-00007D000000}"/>
    <cellStyle name="Level0 8 3" xfId="126" xr:uid="{00000000-0005-0000-0000-00007E000000}"/>
    <cellStyle name="Level0 9" xfId="127" xr:uid="{00000000-0005-0000-0000-00007F000000}"/>
    <cellStyle name="Level0 9 2" xfId="128" xr:uid="{00000000-0005-0000-0000-000080000000}"/>
    <cellStyle name="Level0 9 3" xfId="129" xr:uid="{00000000-0005-0000-0000-000081000000}"/>
    <cellStyle name="Level0_Zvit rux-koshtiv 2010 Департамент " xfId="130" xr:uid="{00000000-0005-0000-0000-000082000000}"/>
    <cellStyle name="Level1" xfId="131" xr:uid="{00000000-0005-0000-0000-000083000000}"/>
    <cellStyle name="Level1 2" xfId="132" xr:uid="{00000000-0005-0000-0000-000084000000}"/>
    <cellStyle name="Level1-Numbers" xfId="133" xr:uid="{00000000-0005-0000-0000-000085000000}"/>
    <cellStyle name="Level1-Numbers 2" xfId="134" xr:uid="{00000000-0005-0000-0000-000086000000}"/>
    <cellStyle name="Level1-Numbers-Hide" xfId="135" xr:uid="{00000000-0005-0000-0000-000087000000}"/>
    <cellStyle name="Level2" xfId="136" xr:uid="{00000000-0005-0000-0000-000088000000}"/>
    <cellStyle name="Level2 2" xfId="137" xr:uid="{00000000-0005-0000-0000-000089000000}"/>
    <cellStyle name="Level2-Hide" xfId="138" xr:uid="{00000000-0005-0000-0000-00008A000000}"/>
    <cellStyle name="Level2-Hide 2" xfId="139" xr:uid="{00000000-0005-0000-0000-00008B000000}"/>
    <cellStyle name="Level2-Numbers" xfId="140" xr:uid="{00000000-0005-0000-0000-00008C000000}"/>
    <cellStyle name="Level2-Numbers 2" xfId="141" xr:uid="{00000000-0005-0000-0000-00008D000000}"/>
    <cellStyle name="Level2-Numbers-Hide" xfId="142" xr:uid="{00000000-0005-0000-0000-00008E000000}"/>
    <cellStyle name="Level3" xfId="143" xr:uid="{00000000-0005-0000-0000-00008F000000}"/>
    <cellStyle name="Level3 2" xfId="144" xr:uid="{00000000-0005-0000-0000-000090000000}"/>
    <cellStyle name="Level3 3" xfId="145" xr:uid="{00000000-0005-0000-0000-000091000000}"/>
    <cellStyle name="Level3_План департамент_2010_1207" xfId="146" xr:uid="{00000000-0005-0000-0000-000092000000}"/>
    <cellStyle name="Level3-Hide" xfId="147" xr:uid="{00000000-0005-0000-0000-000093000000}"/>
    <cellStyle name="Level3-Hide 2" xfId="148" xr:uid="{00000000-0005-0000-0000-000094000000}"/>
    <cellStyle name="Level3-Numbers" xfId="149" xr:uid="{00000000-0005-0000-0000-000095000000}"/>
    <cellStyle name="Level3-Numbers 2" xfId="150" xr:uid="{00000000-0005-0000-0000-000096000000}"/>
    <cellStyle name="Level3-Numbers 3" xfId="151" xr:uid="{00000000-0005-0000-0000-000097000000}"/>
    <cellStyle name="Level3-Numbers_План департамент_2010_1207" xfId="152" xr:uid="{00000000-0005-0000-0000-000098000000}"/>
    <cellStyle name="Level3-Numbers-Hide" xfId="153" xr:uid="{00000000-0005-0000-0000-000099000000}"/>
    <cellStyle name="Level4" xfId="154" xr:uid="{00000000-0005-0000-0000-00009A000000}"/>
    <cellStyle name="Level4 2" xfId="155" xr:uid="{00000000-0005-0000-0000-00009B000000}"/>
    <cellStyle name="Level4-Hide" xfId="156" xr:uid="{00000000-0005-0000-0000-00009C000000}"/>
    <cellStyle name="Level4-Hide 2" xfId="157" xr:uid="{00000000-0005-0000-0000-00009D000000}"/>
    <cellStyle name="Level4-Numbers" xfId="158" xr:uid="{00000000-0005-0000-0000-00009E000000}"/>
    <cellStyle name="Level4-Numbers 2" xfId="159" xr:uid="{00000000-0005-0000-0000-00009F000000}"/>
    <cellStyle name="Level4-Numbers-Hide" xfId="160" xr:uid="{00000000-0005-0000-0000-0000A0000000}"/>
    <cellStyle name="Level5" xfId="161" xr:uid="{00000000-0005-0000-0000-0000A1000000}"/>
    <cellStyle name="Level5 2" xfId="162" xr:uid="{00000000-0005-0000-0000-0000A2000000}"/>
    <cellStyle name="Level5-Hide" xfId="163" xr:uid="{00000000-0005-0000-0000-0000A3000000}"/>
    <cellStyle name="Level5-Hide 2" xfId="164" xr:uid="{00000000-0005-0000-0000-0000A4000000}"/>
    <cellStyle name="Level5-Numbers" xfId="165" xr:uid="{00000000-0005-0000-0000-0000A5000000}"/>
    <cellStyle name="Level5-Numbers 2" xfId="166" xr:uid="{00000000-0005-0000-0000-0000A6000000}"/>
    <cellStyle name="Level5-Numbers-Hide" xfId="167" xr:uid="{00000000-0005-0000-0000-0000A7000000}"/>
    <cellStyle name="Level6" xfId="168" xr:uid="{00000000-0005-0000-0000-0000A8000000}"/>
    <cellStyle name="Level6 2" xfId="169" xr:uid="{00000000-0005-0000-0000-0000A9000000}"/>
    <cellStyle name="Level6-Hide" xfId="170" xr:uid="{00000000-0005-0000-0000-0000AA000000}"/>
    <cellStyle name="Level6-Hide 2" xfId="171" xr:uid="{00000000-0005-0000-0000-0000AB000000}"/>
    <cellStyle name="Level6-Numbers" xfId="172" xr:uid="{00000000-0005-0000-0000-0000AC000000}"/>
    <cellStyle name="Level6-Numbers 2" xfId="173" xr:uid="{00000000-0005-0000-0000-0000AD000000}"/>
    <cellStyle name="Level7" xfId="174" xr:uid="{00000000-0005-0000-0000-0000AE000000}"/>
    <cellStyle name="Level7-Hide" xfId="175" xr:uid="{00000000-0005-0000-0000-0000AF000000}"/>
    <cellStyle name="Level7-Numbers" xfId="176" xr:uid="{00000000-0005-0000-0000-0000B0000000}"/>
    <cellStyle name="Linked Cell" xfId="177" xr:uid="{00000000-0005-0000-0000-0000B1000000}"/>
    <cellStyle name="Neutral" xfId="178" xr:uid="{00000000-0005-0000-0000-0000B2000000}"/>
    <cellStyle name="Normal 2" xfId="179" xr:uid="{00000000-0005-0000-0000-0000B3000000}"/>
    <cellStyle name="Normal_2005_03_15-Финансовый_БГ" xfId="352" xr:uid="{00000000-0005-0000-0000-0000B4000000}"/>
    <cellStyle name="Normal_GSE DCF_Model_31_07_09 final" xfId="180" xr:uid="{00000000-0005-0000-0000-0000B5000000}"/>
    <cellStyle name="Note" xfId="181" xr:uid="{00000000-0005-0000-0000-0000B6000000}"/>
    <cellStyle name="Number-Cells" xfId="182" xr:uid="{00000000-0005-0000-0000-0000B7000000}"/>
    <cellStyle name="Number-Cells-Column2" xfId="183" xr:uid="{00000000-0005-0000-0000-0000B8000000}"/>
    <cellStyle name="Number-Cells-Column5" xfId="184" xr:uid="{00000000-0005-0000-0000-0000B9000000}"/>
    <cellStyle name="Output" xfId="185" xr:uid="{00000000-0005-0000-0000-0000BA000000}"/>
    <cellStyle name="Row-Header" xfId="186" xr:uid="{00000000-0005-0000-0000-0000BB000000}"/>
    <cellStyle name="Row-Header 2" xfId="187" xr:uid="{00000000-0005-0000-0000-0000BC000000}"/>
    <cellStyle name="Title" xfId="188" xr:uid="{00000000-0005-0000-0000-0000BD000000}"/>
    <cellStyle name="Total" xfId="189" xr:uid="{00000000-0005-0000-0000-0000BE000000}"/>
    <cellStyle name="Warning Text" xfId="190" xr:uid="{00000000-0005-0000-0000-0000BF000000}"/>
    <cellStyle name="Акцент1 2" xfId="191" xr:uid="{00000000-0005-0000-0000-0000C0000000}"/>
    <cellStyle name="Акцент1 3" xfId="192" xr:uid="{00000000-0005-0000-0000-0000C1000000}"/>
    <cellStyle name="Акцент2 2" xfId="193" xr:uid="{00000000-0005-0000-0000-0000C2000000}"/>
    <cellStyle name="Акцент2 3" xfId="194" xr:uid="{00000000-0005-0000-0000-0000C3000000}"/>
    <cellStyle name="Акцент3 2" xfId="195" xr:uid="{00000000-0005-0000-0000-0000C4000000}"/>
    <cellStyle name="Акцент3 3" xfId="196" xr:uid="{00000000-0005-0000-0000-0000C5000000}"/>
    <cellStyle name="Акцент4 2" xfId="197" xr:uid="{00000000-0005-0000-0000-0000C6000000}"/>
    <cellStyle name="Акцент4 3" xfId="198" xr:uid="{00000000-0005-0000-0000-0000C7000000}"/>
    <cellStyle name="Акцент5 2" xfId="199" xr:uid="{00000000-0005-0000-0000-0000C8000000}"/>
    <cellStyle name="Акцент5 3" xfId="200" xr:uid="{00000000-0005-0000-0000-0000C9000000}"/>
    <cellStyle name="Акцент6 2" xfId="201" xr:uid="{00000000-0005-0000-0000-0000CA000000}"/>
    <cellStyle name="Акцент6 3" xfId="202" xr:uid="{00000000-0005-0000-0000-0000CB000000}"/>
    <cellStyle name="Ввод  2" xfId="203" xr:uid="{00000000-0005-0000-0000-0000CC000000}"/>
    <cellStyle name="Ввод  3" xfId="204" xr:uid="{00000000-0005-0000-0000-0000CD000000}"/>
    <cellStyle name="Вывод 2" xfId="205" xr:uid="{00000000-0005-0000-0000-0000CE000000}"/>
    <cellStyle name="Вывод 3" xfId="206" xr:uid="{00000000-0005-0000-0000-0000CF000000}"/>
    <cellStyle name="Вычисление 2" xfId="207" xr:uid="{00000000-0005-0000-0000-0000D0000000}"/>
    <cellStyle name="Вычисление 3" xfId="208" xr:uid="{00000000-0005-0000-0000-0000D1000000}"/>
    <cellStyle name="Денежный 2" xfId="209" xr:uid="{00000000-0005-0000-0000-0000D2000000}"/>
    <cellStyle name="Заголовок 1 2" xfId="210" xr:uid="{00000000-0005-0000-0000-0000D3000000}"/>
    <cellStyle name="Заголовок 1 3" xfId="211" xr:uid="{00000000-0005-0000-0000-0000D4000000}"/>
    <cellStyle name="Заголовок 2 2" xfId="212" xr:uid="{00000000-0005-0000-0000-0000D5000000}"/>
    <cellStyle name="Заголовок 2 3" xfId="213" xr:uid="{00000000-0005-0000-0000-0000D6000000}"/>
    <cellStyle name="Заголовок 3 2" xfId="214" xr:uid="{00000000-0005-0000-0000-0000D7000000}"/>
    <cellStyle name="Заголовок 3 3" xfId="215" xr:uid="{00000000-0005-0000-0000-0000D8000000}"/>
    <cellStyle name="Заголовок 4 2" xfId="216" xr:uid="{00000000-0005-0000-0000-0000D9000000}"/>
    <cellStyle name="Заголовок 4 3" xfId="217" xr:uid="{00000000-0005-0000-0000-0000DA000000}"/>
    <cellStyle name="Звичайний" xfId="0" builtinId="0"/>
    <cellStyle name="Итог 2" xfId="218" xr:uid="{00000000-0005-0000-0000-0000DB000000}"/>
    <cellStyle name="Итог 3" xfId="219" xr:uid="{00000000-0005-0000-0000-0000DC000000}"/>
    <cellStyle name="Контрольная ячейка 2" xfId="220" xr:uid="{00000000-0005-0000-0000-0000DD000000}"/>
    <cellStyle name="Контрольная ячейка 3" xfId="221" xr:uid="{00000000-0005-0000-0000-0000DE000000}"/>
    <cellStyle name="Название 2" xfId="222" xr:uid="{00000000-0005-0000-0000-0000DF000000}"/>
    <cellStyle name="Название 3" xfId="223" xr:uid="{00000000-0005-0000-0000-0000E0000000}"/>
    <cellStyle name="Нейтральный 2" xfId="224" xr:uid="{00000000-0005-0000-0000-0000E1000000}"/>
    <cellStyle name="Нейтральный 3" xfId="225" xr:uid="{00000000-0005-0000-0000-0000E2000000}"/>
    <cellStyle name="Обычный 10" xfId="226" xr:uid="{00000000-0005-0000-0000-0000E4000000}"/>
    <cellStyle name="Обычный 11" xfId="227" xr:uid="{00000000-0005-0000-0000-0000E5000000}"/>
    <cellStyle name="Обычный 12" xfId="228" xr:uid="{00000000-0005-0000-0000-0000E6000000}"/>
    <cellStyle name="Обычный 13" xfId="229" xr:uid="{00000000-0005-0000-0000-0000E7000000}"/>
    <cellStyle name="Обычный 14" xfId="230" xr:uid="{00000000-0005-0000-0000-0000E8000000}"/>
    <cellStyle name="Обычный 15" xfId="231" xr:uid="{00000000-0005-0000-0000-0000E9000000}"/>
    <cellStyle name="Обычный 16" xfId="232" xr:uid="{00000000-0005-0000-0000-0000EA000000}"/>
    <cellStyle name="Обычный 17" xfId="233" xr:uid="{00000000-0005-0000-0000-0000EB000000}"/>
    <cellStyle name="Обычный 18" xfId="234" xr:uid="{00000000-0005-0000-0000-0000EC000000}"/>
    <cellStyle name="Обычный 2" xfId="235" xr:uid="{00000000-0005-0000-0000-0000ED000000}"/>
    <cellStyle name="Обычный 2 10" xfId="236" xr:uid="{00000000-0005-0000-0000-0000EE000000}"/>
    <cellStyle name="Обычный 2 11" xfId="237" xr:uid="{00000000-0005-0000-0000-0000EF000000}"/>
    <cellStyle name="Обычный 2 12" xfId="238" xr:uid="{00000000-0005-0000-0000-0000F0000000}"/>
    <cellStyle name="Обычный 2 13" xfId="239" xr:uid="{00000000-0005-0000-0000-0000F1000000}"/>
    <cellStyle name="Обычный 2 14" xfId="240" xr:uid="{00000000-0005-0000-0000-0000F2000000}"/>
    <cellStyle name="Обычный 2 15" xfId="241" xr:uid="{00000000-0005-0000-0000-0000F3000000}"/>
    <cellStyle name="Обычный 2 16" xfId="242" xr:uid="{00000000-0005-0000-0000-0000F4000000}"/>
    <cellStyle name="Обычный 2 2" xfId="243" xr:uid="{00000000-0005-0000-0000-0000F5000000}"/>
    <cellStyle name="Обычный 2 2 2" xfId="244" xr:uid="{00000000-0005-0000-0000-0000F6000000}"/>
    <cellStyle name="Обычный 2 2 3" xfId="245" xr:uid="{00000000-0005-0000-0000-0000F7000000}"/>
    <cellStyle name="Обычный 2 2_Расшифровка прочих" xfId="246" xr:uid="{00000000-0005-0000-0000-0000F8000000}"/>
    <cellStyle name="Обычный 2 3" xfId="247" xr:uid="{00000000-0005-0000-0000-0000F9000000}"/>
    <cellStyle name="Обычный 2 4" xfId="248" xr:uid="{00000000-0005-0000-0000-0000FA000000}"/>
    <cellStyle name="Обычный 2 5" xfId="249" xr:uid="{00000000-0005-0000-0000-0000FB000000}"/>
    <cellStyle name="Обычный 2 6" xfId="250" xr:uid="{00000000-0005-0000-0000-0000FC000000}"/>
    <cellStyle name="Обычный 2 7" xfId="251" xr:uid="{00000000-0005-0000-0000-0000FD000000}"/>
    <cellStyle name="Обычный 2 8" xfId="252" xr:uid="{00000000-0005-0000-0000-0000FE000000}"/>
    <cellStyle name="Обычный 2 9" xfId="253" xr:uid="{00000000-0005-0000-0000-0000FF000000}"/>
    <cellStyle name="Обычный 2_2604-2010" xfId="254" xr:uid="{00000000-0005-0000-0000-000000010000}"/>
    <cellStyle name="Обычный 3" xfId="255" xr:uid="{00000000-0005-0000-0000-000001010000}"/>
    <cellStyle name="Обычный 3 10" xfId="256" xr:uid="{00000000-0005-0000-0000-000002010000}"/>
    <cellStyle name="Обычный 3 11" xfId="257" xr:uid="{00000000-0005-0000-0000-000003010000}"/>
    <cellStyle name="Обычный 3 12" xfId="258" xr:uid="{00000000-0005-0000-0000-000004010000}"/>
    <cellStyle name="Обычный 3 13" xfId="259" xr:uid="{00000000-0005-0000-0000-000005010000}"/>
    <cellStyle name="Обычный 3 14" xfId="260" xr:uid="{00000000-0005-0000-0000-000006010000}"/>
    <cellStyle name="Обычный 3 2" xfId="261" xr:uid="{00000000-0005-0000-0000-000007010000}"/>
    <cellStyle name="Обычный 3 3" xfId="262" xr:uid="{00000000-0005-0000-0000-000008010000}"/>
    <cellStyle name="Обычный 3 4" xfId="263" xr:uid="{00000000-0005-0000-0000-000009010000}"/>
    <cellStyle name="Обычный 3 5" xfId="264" xr:uid="{00000000-0005-0000-0000-00000A010000}"/>
    <cellStyle name="Обычный 3 6" xfId="265" xr:uid="{00000000-0005-0000-0000-00000B010000}"/>
    <cellStyle name="Обычный 3 7" xfId="266" xr:uid="{00000000-0005-0000-0000-00000C010000}"/>
    <cellStyle name="Обычный 3 8" xfId="267" xr:uid="{00000000-0005-0000-0000-00000D010000}"/>
    <cellStyle name="Обычный 3 9" xfId="268" xr:uid="{00000000-0005-0000-0000-00000E010000}"/>
    <cellStyle name="Обычный 3_Дефицит_7 млрд_0608_бс" xfId="269" xr:uid="{00000000-0005-0000-0000-00000F010000}"/>
    <cellStyle name="Обычный 4" xfId="270" xr:uid="{00000000-0005-0000-0000-000010010000}"/>
    <cellStyle name="Обычный 5" xfId="271" xr:uid="{00000000-0005-0000-0000-000011010000}"/>
    <cellStyle name="Обычный 5 2" xfId="272" xr:uid="{00000000-0005-0000-0000-000012010000}"/>
    <cellStyle name="Обычный 6" xfId="273" xr:uid="{00000000-0005-0000-0000-000013010000}"/>
    <cellStyle name="Обычный 6 2" xfId="274" xr:uid="{00000000-0005-0000-0000-000014010000}"/>
    <cellStyle name="Обычный 6 3" xfId="275" xr:uid="{00000000-0005-0000-0000-000015010000}"/>
    <cellStyle name="Обычный 6 4" xfId="276" xr:uid="{00000000-0005-0000-0000-000016010000}"/>
    <cellStyle name="Обычный 6_Дефицит_7 млрд_0608_бс" xfId="277" xr:uid="{00000000-0005-0000-0000-000017010000}"/>
    <cellStyle name="Обычный 7" xfId="278" xr:uid="{00000000-0005-0000-0000-000018010000}"/>
    <cellStyle name="Обычный 7 2" xfId="279" xr:uid="{00000000-0005-0000-0000-000019010000}"/>
    <cellStyle name="Обычный 8" xfId="280" xr:uid="{00000000-0005-0000-0000-00001A010000}"/>
    <cellStyle name="Обычный 9" xfId="281" xr:uid="{00000000-0005-0000-0000-00001B010000}"/>
    <cellStyle name="Обычный 9 2" xfId="282" xr:uid="{00000000-0005-0000-0000-00001C010000}"/>
    <cellStyle name="Обычный_фін показники 1кв 2019 Комунальник" xfId="353" xr:uid="{00000000-0005-0000-0000-00001D010000}"/>
    <cellStyle name="Плохой 2" xfId="283" xr:uid="{00000000-0005-0000-0000-00001E010000}"/>
    <cellStyle name="Плохой 3" xfId="284" xr:uid="{00000000-0005-0000-0000-00001F010000}"/>
    <cellStyle name="Пояснение 2" xfId="285" xr:uid="{00000000-0005-0000-0000-000020010000}"/>
    <cellStyle name="Пояснение 3" xfId="286" xr:uid="{00000000-0005-0000-0000-000021010000}"/>
    <cellStyle name="Примечание 2" xfId="287" xr:uid="{00000000-0005-0000-0000-000022010000}"/>
    <cellStyle name="Примечание 3" xfId="288" xr:uid="{00000000-0005-0000-0000-000023010000}"/>
    <cellStyle name="Процентный 2" xfId="289" xr:uid="{00000000-0005-0000-0000-000024010000}"/>
    <cellStyle name="Процентный 2 10" xfId="290" xr:uid="{00000000-0005-0000-0000-000025010000}"/>
    <cellStyle name="Процентный 2 11" xfId="291" xr:uid="{00000000-0005-0000-0000-000026010000}"/>
    <cellStyle name="Процентный 2 12" xfId="292" xr:uid="{00000000-0005-0000-0000-000027010000}"/>
    <cellStyle name="Процентный 2 13" xfId="293" xr:uid="{00000000-0005-0000-0000-000028010000}"/>
    <cellStyle name="Процентный 2 14" xfId="294" xr:uid="{00000000-0005-0000-0000-000029010000}"/>
    <cellStyle name="Процентный 2 15" xfId="295" xr:uid="{00000000-0005-0000-0000-00002A010000}"/>
    <cellStyle name="Процентный 2 16" xfId="296" xr:uid="{00000000-0005-0000-0000-00002B010000}"/>
    <cellStyle name="Процентный 2 2" xfId="297" xr:uid="{00000000-0005-0000-0000-00002C010000}"/>
    <cellStyle name="Процентный 2 3" xfId="298" xr:uid="{00000000-0005-0000-0000-00002D010000}"/>
    <cellStyle name="Процентный 2 4" xfId="299" xr:uid="{00000000-0005-0000-0000-00002E010000}"/>
    <cellStyle name="Процентный 2 5" xfId="300" xr:uid="{00000000-0005-0000-0000-00002F010000}"/>
    <cellStyle name="Процентный 2 6" xfId="301" xr:uid="{00000000-0005-0000-0000-000030010000}"/>
    <cellStyle name="Процентный 2 7" xfId="302" xr:uid="{00000000-0005-0000-0000-000031010000}"/>
    <cellStyle name="Процентный 2 8" xfId="303" xr:uid="{00000000-0005-0000-0000-000032010000}"/>
    <cellStyle name="Процентный 2 9" xfId="304" xr:uid="{00000000-0005-0000-0000-000033010000}"/>
    <cellStyle name="Процентный 3" xfId="305" xr:uid="{00000000-0005-0000-0000-000034010000}"/>
    <cellStyle name="Процентный 4" xfId="306" xr:uid="{00000000-0005-0000-0000-000035010000}"/>
    <cellStyle name="Процентный 4 2" xfId="307" xr:uid="{00000000-0005-0000-0000-000036010000}"/>
    <cellStyle name="Связанная ячейка 2" xfId="308" xr:uid="{00000000-0005-0000-0000-000037010000}"/>
    <cellStyle name="Связанная ячейка 3" xfId="309" xr:uid="{00000000-0005-0000-0000-000038010000}"/>
    <cellStyle name="Стиль 1" xfId="310" xr:uid="{00000000-0005-0000-0000-000039010000}"/>
    <cellStyle name="Стиль 1 2" xfId="311" xr:uid="{00000000-0005-0000-0000-00003A010000}"/>
    <cellStyle name="Стиль 1 3" xfId="312" xr:uid="{00000000-0005-0000-0000-00003B010000}"/>
    <cellStyle name="Стиль 1 4" xfId="313" xr:uid="{00000000-0005-0000-0000-00003C010000}"/>
    <cellStyle name="Стиль 1 5" xfId="314" xr:uid="{00000000-0005-0000-0000-00003D010000}"/>
    <cellStyle name="Стиль 1 6" xfId="315" xr:uid="{00000000-0005-0000-0000-00003E010000}"/>
    <cellStyle name="Стиль 1 7" xfId="316" xr:uid="{00000000-0005-0000-0000-00003F010000}"/>
    <cellStyle name="Текст предупреждения 2" xfId="317" xr:uid="{00000000-0005-0000-0000-000040010000}"/>
    <cellStyle name="Текст предупреждения 3" xfId="318" xr:uid="{00000000-0005-0000-0000-000041010000}"/>
    <cellStyle name="Тысячи [0]_1.62" xfId="319" xr:uid="{00000000-0005-0000-0000-000042010000}"/>
    <cellStyle name="Тысячи_1.62" xfId="320" xr:uid="{00000000-0005-0000-0000-000043010000}"/>
    <cellStyle name="Финансовый 2" xfId="321" xr:uid="{00000000-0005-0000-0000-000044010000}"/>
    <cellStyle name="Финансовый 2 10" xfId="322" xr:uid="{00000000-0005-0000-0000-000045010000}"/>
    <cellStyle name="Финансовый 2 11" xfId="323" xr:uid="{00000000-0005-0000-0000-000046010000}"/>
    <cellStyle name="Финансовый 2 12" xfId="324" xr:uid="{00000000-0005-0000-0000-000047010000}"/>
    <cellStyle name="Финансовый 2 13" xfId="325" xr:uid="{00000000-0005-0000-0000-000048010000}"/>
    <cellStyle name="Финансовый 2 14" xfId="326" xr:uid="{00000000-0005-0000-0000-000049010000}"/>
    <cellStyle name="Финансовый 2 15" xfId="327" xr:uid="{00000000-0005-0000-0000-00004A010000}"/>
    <cellStyle name="Финансовый 2 16" xfId="328" xr:uid="{00000000-0005-0000-0000-00004B010000}"/>
    <cellStyle name="Финансовый 2 17" xfId="329" xr:uid="{00000000-0005-0000-0000-00004C010000}"/>
    <cellStyle name="Финансовый 2 2" xfId="330" xr:uid="{00000000-0005-0000-0000-00004D010000}"/>
    <cellStyle name="Финансовый 2 3" xfId="331" xr:uid="{00000000-0005-0000-0000-00004E010000}"/>
    <cellStyle name="Финансовый 2 4" xfId="332" xr:uid="{00000000-0005-0000-0000-00004F010000}"/>
    <cellStyle name="Финансовый 2 5" xfId="333" xr:uid="{00000000-0005-0000-0000-000050010000}"/>
    <cellStyle name="Финансовый 2 6" xfId="334" xr:uid="{00000000-0005-0000-0000-000051010000}"/>
    <cellStyle name="Финансовый 2 7" xfId="335" xr:uid="{00000000-0005-0000-0000-000052010000}"/>
    <cellStyle name="Финансовый 2 8" xfId="336" xr:uid="{00000000-0005-0000-0000-000053010000}"/>
    <cellStyle name="Финансовый 2 9" xfId="337" xr:uid="{00000000-0005-0000-0000-000054010000}"/>
    <cellStyle name="Финансовый 3" xfId="338" xr:uid="{00000000-0005-0000-0000-000055010000}"/>
    <cellStyle name="Финансовый 3 2" xfId="339" xr:uid="{00000000-0005-0000-0000-000056010000}"/>
    <cellStyle name="Финансовый 4" xfId="340" xr:uid="{00000000-0005-0000-0000-000057010000}"/>
    <cellStyle name="Финансовый 4 2" xfId="341" xr:uid="{00000000-0005-0000-0000-000058010000}"/>
    <cellStyle name="Финансовый 4 3" xfId="342" xr:uid="{00000000-0005-0000-0000-000059010000}"/>
    <cellStyle name="Финансовый 5" xfId="343" xr:uid="{00000000-0005-0000-0000-00005A010000}"/>
    <cellStyle name="Финансовый 6" xfId="344" xr:uid="{00000000-0005-0000-0000-00005B010000}"/>
    <cellStyle name="Финансовый 7" xfId="345" xr:uid="{00000000-0005-0000-0000-00005C010000}"/>
    <cellStyle name="Хороший 2" xfId="346" xr:uid="{00000000-0005-0000-0000-00005D010000}"/>
    <cellStyle name="Хороший 3" xfId="347" xr:uid="{00000000-0005-0000-0000-00005E010000}"/>
    <cellStyle name="числовой" xfId="348" xr:uid="{00000000-0005-0000-0000-00005F010000}"/>
    <cellStyle name="Ю" xfId="349" xr:uid="{00000000-0005-0000-0000-000060010000}"/>
    <cellStyle name="Ю-FreeSet_10" xfId="350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hvid\&#1086;&#1073;&#1084;&#1077;&#1085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"/>
  <sheetViews>
    <sheetView tabSelected="1" zoomScale="50" zoomScaleNormal="50" zoomScaleSheetLayoutView="65" workbookViewId="0">
      <selection activeCell="F18" sqref="F18"/>
    </sheetView>
  </sheetViews>
  <sheetFormatPr defaultColWidth="9.140625"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6384" width="9.140625" style="1"/>
  </cols>
  <sheetData>
    <row r="1" spans="1:10" ht="18" customHeight="1">
      <c r="A1" s="43"/>
      <c r="G1" s="122"/>
    </row>
    <row r="2" spans="1:10" ht="18" customHeight="1">
      <c r="A2" s="43"/>
      <c r="G2" s="178"/>
      <c r="H2" s="178"/>
      <c r="I2" s="178"/>
    </row>
    <row r="3" spans="1:10" ht="18" customHeight="1">
      <c r="A3" s="236"/>
      <c r="B3" s="236"/>
      <c r="C3" s="45"/>
      <c r="D3" s="43"/>
      <c r="E3" s="43"/>
      <c r="F3" s="43"/>
      <c r="G3" s="122"/>
      <c r="H3" s="178"/>
      <c r="I3" s="178"/>
      <c r="J3" s="178"/>
    </row>
    <row r="4" spans="1:10" ht="18" customHeight="1">
      <c r="A4" s="178"/>
      <c r="B4" s="45"/>
      <c r="C4" s="45"/>
      <c r="D4" s="44"/>
      <c r="E4" s="44"/>
      <c r="F4" s="44"/>
      <c r="I4" s="178"/>
      <c r="J4" s="178"/>
    </row>
    <row r="5" spans="1:10" ht="18" customHeight="1">
      <c r="A5" s="45"/>
      <c r="B5" s="45"/>
      <c r="C5" s="45"/>
      <c r="D5" s="178"/>
      <c r="E5" s="178"/>
      <c r="F5" s="178"/>
    </row>
    <row r="6" spans="1:10" ht="18" customHeight="1">
      <c r="A6" s="45"/>
      <c r="B6" s="45"/>
      <c r="C6" s="45"/>
      <c r="D6" s="178"/>
      <c r="E6" s="178"/>
      <c r="F6" s="178"/>
    </row>
    <row r="7" spans="1:10" ht="18" customHeight="1">
      <c r="A7" s="184"/>
      <c r="B7" s="43"/>
      <c r="C7" s="43"/>
      <c r="D7" s="43"/>
      <c r="E7" s="185"/>
      <c r="F7" s="186"/>
      <c r="G7" s="239" t="s">
        <v>0</v>
      </c>
      <c r="H7" s="239"/>
      <c r="I7" s="239"/>
      <c r="J7" s="239"/>
    </row>
    <row r="8" spans="1:10" ht="18" customHeight="1">
      <c r="A8" s="184"/>
      <c r="B8" s="43"/>
      <c r="C8" s="43"/>
      <c r="D8" s="43"/>
      <c r="E8" s="185"/>
      <c r="F8" s="186"/>
      <c r="G8" s="178"/>
      <c r="H8" s="178"/>
      <c r="I8" s="178"/>
      <c r="J8" s="178"/>
    </row>
    <row r="9" spans="1:10" ht="18" customHeight="1">
      <c r="A9" s="237"/>
      <c r="B9" s="241"/>
      <c r="C9" s="133"/>
      <c r="D9" s="133"/>
      <c r="E9" s="43"/>
      <c r="F9" s="43"/>
      <c r="G9" s="225" t="s">
        <v>467</v>
      </c>
      <c r="H9" s="225"/>
      <c r="I9" s="225"/>
      <c r="J9" s="225"/>
    </row>
    <row r="10" spans="1:10" ht="18" customHeight="1">
      <c r="A10" s="239"/>
      <c r="B10" s="239"/>
      <c r="C10" s="239"/>
      <c r="D10" s="239"/>
      <c r="E10" s="45"/>
      <c r="F10" s="44"/>
      <c r="G10" s="242"/>
      <c r="H10" s="242"/>
      <c r="I10" s="242"/>
      <c r="J10" s="242"/>
    </row>
    <row r="11" spans="1:10" ht="18" customHeight="1">
      <c r="A11" s="178"/>
      <c r="B11" s="178"/>
      <c r="C11" s="178"/>
      <c r="D11" s="178"/>
      <c r="E11" s="45"/>
      <c r="F11" s="44"/>
      <c r="G11" s="178"/>
      <c r="H11" s="178"/>
      <c r="I11" s="178"/>
      <c r="J11" s="178"/>
    </row>
    <row r="12" spans="1:10" ht="18" customHeight="1">
      <c r="A12" s="237"/>
      <c r="B12" s="241"/>
      <c r="C12" s="237"/>
      <c r="D12" s="241"/>
      <c r="E12" s="45"/>
      <c r="F12" s="44"/>
      <c r="G12" s="183" t="s">
        <v>464</v>
      </c>
      <c r="H12" s="183"/>
      <c r="I12" s="183"/>
      <c r="J12" s="183" t="s">
        <v>465</v>
      </c>
    </row>
    <row r="13" spans="1:10" ht="18" customHeight="1">
      <c r="A13" s="133"/>
      <c r="B13" s="134"/>
      <c r="C13" s="133"/>
      <c r="D13" s="134"/>
      <c r="E13" s="45"/>
      <c r="F13" s="44"/>
      <c r="G13" s="240" t="s">
        <v>466</v>
      </c>
      <c r="H13" s="240"/>
      <c r="I13" s="240"/>
      <c r="J13" s="240"/>
    </row>
    <row r="14" spans="1:10" ht="18" customHeight="1">
      <c r="A14" s="237"/>
      <c r="B14" s="237"/>
      <c r="C14" s="45"/>
      <c r="D14" s="43"/>
      <c r="E14" s="43"/>
      <c r="F14" s="43"/>
      <c r="G14" s="237"/>
      <c r="H14" s="237"/>
      <c r="I14" s="237"/>
      <c r="J14" s="237"/>
    </row>
    <row r="15" spans="1:10" ht="18" customHeight="1">
      <c r="A15" s="236"/>
      <c r="B15" s="238"/>
      <c r="C15" s="43"/>
      <c r="D15" s="44"/>
      <c r="E15" s="44"/>
      <c r="F15" s="44"/>
      <c r="G15" s="43"/>
      <c r="H15" s="43"/>
      <c r="I15" s="133"/>
      <c r="J15" s="133"/>
    </row>
    <row r="16" spans="1:10" ht="19.5" customHeight="1">
      <c r="A16" s="19"/>
      <c r="B16" s="19"/>
      <c r="C16" s="19"/>
      <c r="G16" s="9"/>
    </row>
    <row r="17" spans="1:10" ht="18" customHeight="1">
      <c r="A17" s="133"/>
      <c r="B17" s="134"/>
      <c r="C17" s="133"/>
      <c r="D17" s="134"/>
      <c r="E17" s="45"/>
      <c r="F17" s="44"/>
      <c r="G17" s="99"/>
      <c r="H17" s="99"/>
      <c r="I17" s="99"/>
      <c r="J17" s="99"/>
    </row>
    <row r="18" spans="1:10" ht="43.5" customHeight="1">
      <c r="A18" s="225"/>
      <c r="B18" s="225"/>
      <c r="C18" s="225"/>
      <c r="D18" s="225"/>
      <c r="E18" s="44"/>
      <c r="F18" s="44"/>
      <c r="G18" s="231" t="s">
        <v>1</v>
      </c>
      <c r="H18" s="232"/>
      <c r="I18" s="223" t="s">
        <v>2</v>
      </c>
      <c r="J18" s="223"/>
    </row>
    <row r="19" spans="1:10" ht="28.5" customHeight="1">
      <c r="A19" s="204" t="s">
        <v>3</v>
      </c>
      <c r="B19" s="226" t="s">
        <v>418</v>
      </c>
      <c r="C19" s="227"/>
      <c r="D19" s="227"/>
      <c r="E19" s="227"/>
      <c r="F19" s="228"/>
      <c r="G19" s="218" t="s">
        <v>4</v>
      </c>
      <c r="H19" s="220">
        <v>36778980</v>
      </c>
      <c r="I19" s="212" t="s">
        <v>5</v>
      </c>
      <c r="J19" s="222"/>
    </row>
    <row r="20" spans="1:10" ht="28.5" customHeight="1">
      <c r="A20" s="204"/>
      <c r="B20" s="229"/>
      <c r="C20" s="225"/>
      <c r="D20" s="225"/>
      <c r="E20" s="225"/>
      <c r="F20" s="230"/>
      <c r="G20" s="219"/>
      <c r="H20" s="221"/>
      <c r="I20" s="212"/>
      <c r="J20" s="223"/>
    </row>
    <row r="21" spans="1:10" ht="28.5" customHeight="1">
      <c r="A21" s="111" t="s">
        <v>6</v>
      </c>
      <c r="B21" s="201" t="s">
        <v>419</v>
      </c>
      <c r="C21" s="202"/>
      <c r="D21" s="202"/>
      <c r="E21" s="202"/>
      <c r="F21" s="203"/>
      <c r="G21" s="111" t="s">
        <v>7</v>
      </c>
      <c r="H21" s="160">
        <v>150</v>
      </c>
      <c r="I21" s="212" t="s">
        <v>5</v>
      </c>
      <c r="J21" s="222"/>
    </row>
    <row r="22" spans="1:10" ht="28.5" customHeight="1">
      <c r="A22" s="111" t="s">
        <v>8</v>
      </c>
      <c r="B22" s="201" t="s">
        <v>420</v>
      </c>
      <c r="C22" s="202"/>
      <c r="D22" s="202"/>
      <c r="E22" s="202"/>
      <c r="F22" s="203"/>
      <c r="G22" s="111" t="s">
        <v>9</v>
      </c>
      <c r="H22" s="160">
        <v>9074</v>
      </c>
      <c r="I22" s="212"/>
      <c r="J22" s="223"/>
    </row>
    <row r="23" spans="1:10" ht="28.5" customHeight="1">
      <c r="A23" s="111" t="s">
        <v>10</v>
      </c>
      <c r="B23" s="201" t="s">
        <v>421</v>
      </c>
      <c r="C23" s="202"/>
      <c r="D23" s="202"/>
      <c r="E23" s="202"/>
      <c r="F23" s="203"/>
      <c r="G23" s="111" t="s">
        <v>11</v>
      </c>
      <c r="H23" s="160" t="s">
        <v>416</v>
      </c>
      <c r="I23" s="212" t="s">
        <v>5</v>
      </c>
      <c r="J23" s="234"/>
    </row>
    <row r="24" spans="1:10" ht="28.5" customHeight="1">
      <c r="A24" s="111" t="s">
        <v>12</v>
      </c>
      <c r="B24" s="231"/>
      <c r="C24" s="233"/>
      <c r="D24" s="233"/>
      <c r="E24" s="233"/>
      <c r="F24" s="233"/>
      <c r="G24" s="233"/>
      <c r="H24" s="232"/>
      <c r="I24" s="212"/>
      <c r="J24" s="235"/>
    </row>
    <row r="25" spans="1:10" ht="28.5" customHeight="1">
      <c r="A25" s="111" t="s">
        <v>13</v>
      </c>
      <c r="B25" s="201" t="s">
        <v>462</v>
      </c>
      <c r="C25" s="202"/>
      <c r="D25" s="202"/>
      <c r="E25" s="202"/>
      <c r="F25" s="202"/>
      <c r="G25" s="202"/>
      <c r="H25" s="203"/>
      <c r="I25" s="212" t="s">
        <v>5</v>
      </c>
      <c r="J25" s="224"/>
    </row>
    <row r="26" spans="1:10" ht="28.5" customHeight="1">
      <c r="A26" s="111" t="s">
        <v>14</v>
      </c>
      <c r="B26" s="231"/>
      <c r="C26" s="233"/>
      <c r="D26" s="233"/>
      <c r="E26" s="233"/>
      <c r="F26" s="233"/>
      <c r="G26" s="233"/>
      <c r="H26" s="232"/>
      <c r="I26" s="212"/>
      <c r="J26" s="224"/>
    </row>
    <row r="27" spans="1:10" ht="28.5" customHeight="1">
      <c r="A27" s="111" t="s">
        <v>15</v>
      </c>
      <c r="B27" s="201">
        <v>111</v>
      </c>
      <c r="C27" s="202"/>
      <c r="D27" s="202"/>
      <c r="E27" s="202"/>
      <c r="F27" s="202"/>
      <c r="G27" s="202"/>
      <c r="H27" s="203"/>
      <c r="I27" s="212" t="s">
        <v>5</v>
      </c>
      <c r="J27" s="224"/>
    </row>
    <row r="28" spans="1:10" ht="28.5" customHeight="1">
      <c r="A28" s="111" t="s">
        <v>16</v>
      </c>
      <c r="B28" s="201" t="s">
        <v>422</v>
      </c>
      <c r="C28" s="202"/>
      <c r="D28" s="202"/>
      <c r="E28" s="202"/>
      <c r="F28" s="202"/>
      <c r="G28" s="202"/>
      <c r="H28" s="203"/>
      <c r="I28" s="212"/>
      <c r="J28" s="224"/>
    </row>
    <row r="29" spans="1:10" ht="28.5" customHeight="1">
      <c r="A29" s="111" t="s">
        <v>17</v>
      </c>
      <c r="B29" s="201" t="s">
        <v>463</v>
      </c>
      <c r="C29" s="202"/>
      <c r="D29" s="202"/>
      <c r="E29" s="202"/>
      <c r="F29" s="202"/>
      <c r="G29" s="203"/>
      <c r="H29" s="204" t="s">
        <v>18</v>
      </c>
      <c r="I29" s="204"/>
      <c r="J29" s="156" t="s">
        <v>417</v>
      </c>
    </row>
    <row r="30" spans="1:10" ht="28.5" customHeight="1">
      <c r="A30" s="111" t="s">
        <v>19</v>
      </c>
      <c r="B30" s="201" t="s">
        <v>461</v>
      </c>
      <c r="C30" s="202"/>
      <c r="D30" s="202"/>
      <c r="E30" s="202"/>
      <c r="F30" s="202"/>
      <c r="G30" s="203"/>
      <c r="H30" s="204" t="s">
        <v>20</v>
      </c>
      <c r="I30" s="204"/>
      <c r="J30" s="46"/>
    </row>
    <row r="31" spans="1:10" ht="18.75" customHeight="1">
      <c r="A31" s="92"/>
      <c r="B31" s="92"/>
      <c r="C31" s="92"/>
      <c r="D31" s="92"/>
      <c r="E31" s="92"/>
      <c r="F31" s="92"/>
      <c r="G31" s="92"/>
      <c r="H31" s="90"/>
      <c r="I31" s="43"/>
      <c r="J31" s="45"/>
    </row>
    <row r="32" spans="1:10" ht="18.95" customHeight="1"/>
    <row r="33" spans="1:10" ht="24" customHeight="1">
      <c r="A33" s="205" t="s">
        <v>21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 ht="18" customHeight="1">
      <c r="A34" s="205" t="s">
        <v>423</v>
      </c>
      <c r="B34" s="205"/>
      <c r="C34" s="205"/>
      <c r="D34" s="205"/>
      <c r="E34" s="205"/>
      <c r="F34" s="205"/>
      <c r="G34" s="205"/>
      <c r="H34" s="205"/>
      <c r="I34" s="205"/>
      <c r="J34" s="205"/>
    </row>
    <row r="35" spans="1:10" ht="18" customHeight="1">
      <c r="A35" s="205" t="s">
        <v>22</v>
      </c>
      <c r="B35" s="205"/>
      <c r="C35" s="205"/>
      <c r="D35" s="205"/>
      <c r="E35" s="205"/>
      <c r="F35" s="205"/>
      <c r="G35" s="205"/>
      <c r="H35" s="205"/>
      <c r="I35" s="205"/>
      <c r="J35" s="205"/>
    </row>
    <row r="36" spans="1:10" ht="13.5" customHeight="1">
      <c r="B36" s="11"/>
      <c r="D36" s="11"/>
      <c r="E36" s="11"/>
      <c r="F36" s="11"/>
      <c r="G36" s="11"/>
      <c r="H36" s="11"/>
      <c r="I36" s="11"/>
      <c r="J36" s="11"/>
    </row>
    <row r="37" spans="1:10" ht="31.5" customHeight="1">
      <c r="A37" s="215" t="s">
        <v>23</v>
      </c>
      <c r="B37" s="212" t="s">
        <v>24</v>
      </c>
      <c r="C37" s="213" t="s">
        <v>25</v>
      </c>
      <c r="D37" s="213" t="s">
        <v>26</v>
      </c>
      <c r="E37" s="216" t="s">
        <v>27</v>
      </c>
      <c r="F37" s="212" t="s">
        <v>28</v>
      </c>
      <c r="G37" s="198" t="s">
        <v>29</v>
      </c>
      <c r="H37" s="199"/>
      <c r="I37" s="199"/>
      <c r="J37" s="200"/>
    </row>
    <row r="38" spans="1:10" ht="54.75" customHeight="1">
      <c r="A38" s="215"/>
      <c r="B38" s="212"/>
      <c r="C38" s="214"/>
      <c r="D38" s="214"/>
      <c r="E38" s="217"/>
      <c r="F38" s="212"/>
      <c r="G38" s="59" t="s">
        <v>30</v>
      </c>
      <c r="H38" s="59" t="s">
        <v>31</v>
      </c>
      <c r="I38" s="59" t="s">
        <v>32</v>
      </c>
      <c r="J38" s="59" t="s">
        <v>33</v>
      </c>
    </row>
    <row r="39" spans="1:10" ht="20.100000000000001" customHeight="1">
      <c r="A39" s="60">
        <v>1</v>
      </c>
      <c r="B39" s="59">
        <v>2</v>
      </c>
      <c r="C39" s="59">
        <v>3</v>
      </c>
      <c r="D39" s="59">
        <v>4</v>
      </c>
      <c r="E39" s="59">
        <v>5</v>
      </c>
      <c r="F39" s="59">
        <v>6</v>
      </c>
      <c r="G39" s="59">
        <v>7</v>
      </c>
      <c r="H39" s="59">
        <v>8</v>
      </c>
      <c r="I39" s="59">
        <v>9</v>
      </c>
      <c r="J39" s="59">
        <v>10</v>
      </c>
    </row>
    <row r="40" spans="1:10" ht="24.95" customHeight="1">
      <c r="A40" s="209" t="s">
        <v>34</v>
      </c>
      <c r="B40" s="210"/>
      <c r="C40" s="210"/>
      <c r="D40" s="210"/>
      <c r="E40" s="210"/>
      <c r="F40" s="210"/>
      <c r="G40" s="210"/>
      <c r="H40" s="210"/>
      <c r="I40" s="210"/>
      <c r="J40" s="211"/>
    </row>
    <row r="41" spans="1:10" ht="18.75" customHeight="1">
      <c r="A41" s="22" t="s">
        <v>35</v>
      </c>
      <c r="B41" s="48">
        <v>1000</v>
      </c>
      <c r="C41" s="39">
        <f>'I.Фін результат'!C24</f>
        <v>55023</v>
      </c>
      <c r="D41" s="39">
        <f>'I.Фін результат'!D24</f>
        <v>62167</v>
      </c>
      <c r="E41" s="39">
        <f>'I.Фін результат'!E24</f>
        <v>58566</v>
      </c>
      <c r="F41" s="39">
        <f>'I.Фін результат'!F24</f>
        <v>64469</v>
      </c>
      <c r="G41" s="26">
        <f>ROUND(F41*1.09,0)</f>
        <v>70271</v>
      </c>
      <c r="H41" s="26">
        <f>ROUND(G41*1.08,0)</f>
        <v>75893</v>
      </c>
      <c r="I41" s="26">
        <f>ROUND(H41*1.08,0)</f>
        <v>81964</v>
      </c>
      <c r="J41" s="26">
        <f>ROUND(I41*1.09,0)</f>
        <v>89341</v>
      </c>
    </row>
    <row r="42" spans="1:10" ht="18.75" customHeight="1">
      <c r="A42" s="22" t="s">
        <v>36</v>
      </c>
      <c r="B42" s="60">
        <v>1010</v>
      </c>
      <c r="C42" s="39">
        <f>'I.Фін результат'!C25</f>
        <v>-49174</v>
      </c>
      <c r="D42" s="39">
        <f>'I.Фін результат'!D25</f>
        <v>-54241</v>
      </c>
      <c r="E42" s="39">
        <f>'I.Фін результат'!E25</f>
        <v>-50856</v>
      </c>
      <c r="F42" s="39">
        <f>'I.Фін результат'!F25</f>
        <v>-56351</v>
      </c>
      <c r="G42" s="26">
        <f>ROUND(F42*1.082,0)</f>
        <v>-60972</v>
      </c>
      <c r="H42" s="26">
        <f>ROUND(G42*1.07,0)</f>
        <v>-65240</v>
      </c>
      <c r="I42" s="26">
        <f>ROUND(H42*1.072,0)</f>
        <v>-69937</v>
      </c>
      <c r="J42" s="26">
        <f>ROUND(I42*1.08,0)</f>
        <v>-75532</v>
      </c>
    </row>
    <row r="43" spans="1:10" ht="18.75" customHeight="1">
      <c r="A43" s="23" t="s">
        <v>37</v>
      </c>
      <c r="B43" s="135">
        <v>1020</v>
      </c>
      <c r="C43" s="39">
        <f t="shared" ref="C43:J43" si="0">SUM(C41,C42)</f>
        <v>5849</v>
      </c>
      <c r="D43" s="39">
        <f t="shared" si="0"/>
        <v>7926</v>
      </c>
      <c r="E43" s="39">
        <f t="shared" si="0"/>
        <v>7710</v>
      </c>
      <c r="F43" s="39">
        <f t="shared" si="0"/>
        <v>8118</v>
      </c>
      <c r="G43" s="39">
        <f t="shared" si="0"/>
        <v>9299</v>
      </c>
      <c r="H43" s="39">
        <f t="shared" si="0"/>
        <v>10653</v>
      </c>
      <c r="I43" s="39">
        <f t="shared" si="0"/>
        <v>12027</v>
      </c>
      <c r="J43" s="39">
        <f t="shared" si="0"/>
        <v>13809</v>
      </c>
    </row>
    <row r="44" spans="1:10" ht="18.75" customHeight="1">
      <c r="A44" s="24" t="s">
        <v>38</v>
      </c>
      <c r="B44" s="135">
        <v>1300</v>
      </c>
      <c r="C44" s="39">
        <f>'I.Фін результат'!C100</f>
        <v>3772</v>
      </c>
      <c r="D44" s="39">
        <f>'I.Фін результат'!D100</f>
        <v>4052</v>
      </c>
      <c r="E44" s="39">
        <f>'I.Фін результат'!E100</f>
        <v>3712</v>
      </c>
      <c r="F44" s="39">
        <f>'I.Фін результат'!F100</f>
        <v>3986</v>
      </c>
      <c r="G44" s="98" t="s">
        <v>39</v>
      </c>
      <c r="H44" s="98" t="s">
        <v>39</v>
      </c>
      <c r="I44" s="98" t="s">
        <v>39</v>
      </c>
      <c r="J44" s="98" t="s">
        <v>39</v>
      </c>
    </row>
    <row r="45" spans="1:10" ht="18.75" customHeight="1">
      <c r="A45" s="12" t="s">
        <v>40</v>
      </c>
      <c r="B45" s="49">
        <v>1200</v>
      </c>
      <c r="C45" s="39">
        <f>'I.Фін результат'!C94</f>
        <v>357</v>
      </c>
      <c r="D45" s="39">
        <f>'I.Фін результат'!D94</f>
        <v>27</v>
      </c>
      <c r="E45" s="39">
        <f>'I.Фін результат'!E94</f>
        <v>26</v>
      </c>
      <c r="F45" s="39">
        <f>'I.Фін результат'!F94</f>
        <v>30</v>
      </c>
      <c r="G45" s="38">
        <v>34</v>
      </c>
      <c r="H45" s="38">
        <v>36</v>
      </c>
      <c r="I45" s="38">
        <v>38</v>
      </c>
      <c r="J45" s="38">
        <v>42</v>
      </c>
    </row>
    <row r="46" spans="1:10" ht="24" customHeight="1">
      <c r="A46" s="206" t="s">
        <v>41</v>
      </c>
      <c r="B46" s="207"/>
      <c r="C46" s="207"/>
      <c r="D46" s="207"/>
      <c r="E46" s="207"/>
      <c r="F46" s="207"/>
      <c r="G46" s="207"/>
      <c r="H46" s="207"/>
      <c r="I46" s="207"/>
      <c r="J46" s="208"/>
    </row>
    <row r="47" spans="1:10" ht="18.75" customHeight="1">
      <c r="A47" s="52" t="s">
        <v>42</v>
      </c>
      <c r="B47" s="60">
        <v>2111</v>
      </c>
      <c r="C47" s="39">
        <f>'ІІ. Розр. з бюджетом'!F37</f>
        <v>78</v>
      </c>
      <c r="D47" s="39">
        <f>'ІІ. Розр. з бюджетом'!G37</f>
        <v>6</v>
      </c>
      <c r="E47" s="39">
        <f>'ІІ. Розр. з бюджетом'!H37</f>
        <v>6</v>
      </c>
      <c r="F47" s="39">
        <f>'ІІ. Розр. з бюджетом'!I37</f>
        <v>6</v>
      </c>
      <c r="G47" s="26" t="s">
        <v>39</v>
      </c>
      <c r="H47" s="26" t="s">
        <v>39</v>
      </c>
      <c r="I47" s="26" t="s">
        <v>39</v>
      </c>
      <c r="J47" s="26" t="s">
        <v>39</v>
      </c>
    </row>
    <row r="48" spans="1:10" ht="37.5" customHeight="1">
      <c r="A48" s="52" t="s">
        <v>43</v>
      </c>
      <c r="B48" s="60">
        <v>2112</v>
      </c>
      <c r="C48" s="39">
        <f>'ІІ. Розр. з бюджетом'!F26</f>
        <v>0</v>
      </c>
      <c r="D48" s="39">
        <f>'ІІ. Розр. з бюджетом'!G26</f>
        <v>0</v>
      </c>
      <c r="E48" s="39">
        <f>'ІІ. Розр. з бюджетом'!H26</f>
        <v>0</v>
      </c>
      <c r="F48" s="39">
        <f>'ІІ. Розр. з бюджетом'!I26</f>
        <v>0</v>
      </c>
      <c r="G48" s="26" t="s">
        <v>39</v>
      </c>
      <c r="H48" s="26" t="s">
        <v>39</v>
      </c>
      <c r="I48" s="26" t="s">
        <v>39</v>
      </c>
      <c r="J48" s="26" t="s">
        <v>39</v>
      </c>
    </row>
    <row r="49" spans="1:10" ht="37.5" customHeight="1">
      <c r="A49" s="53" t="s">
        <v>44</v>
      </c>
      <c r="B49" s="15">
        <v>2113</v>
      </c>
      <c r="C49" s="40">
        <f>'ІІ. Розр. з бюджетом'!F27</f>
        <v>0</v>
      </c>
      <c r="D49" s="40">
        <f>'ІІ. Розр. з бюджетом'!G27</f>
        <v>0</v>
      </c>
      <c r="E49" s="40">
        <f>'ІІ. Розр. з бюджетом'!H27</f>
        <v>0</v>
      </c>
      <c r="F49" s="40">
        <f>'ІІ. Розр. з бюджетом'!I27</f>
        <v>0</v>
      </c>
      <c r="G49" s="26" t="s">
        <v>39</v>
      </c>
      <c r="H49" s="26" t="s">
        <v>39</v>
      </c>
      <c r="I49" s="26" t="s">
        <v>39</v>
      </c>
      <c r="J49" s="26" t="s">
        <v>39</v>
      </c>
    </row>
    <row r="50" spans="1:10" ht="37.5" customHeight="1">
      <c r="A50" s="53" t="s">
        <v>45</v>
      </c>
      <c r="B50" s="15">
        <v>2131</v>
      </c>
      <c r="C50" s="39">
        <f>'ІІ. Розр. з бюджетом'!F39</f>
        <v>0</v>
      </c>
      <c r="D50" s="39">
        <f>'ІІ. Розр. з бюджетом'!G39</f>
        <v>4</v>
      </c>
      <c r="E50" s="39">
        <f>'ІІ. Розр. з бюджетом'!H39</f>
        <v>0</v>
      </c>
      <c r="F50" s="39">
        <f>'ІІ. Розр. з бюджетом'!I39</f>
        <v>5</v>
      </c>
      <c r="G50" s="26" t="s">
        <v>39</v>
      </c>
      <c r="H50" s="26" t="s">
        <v>39</v>
      </c>
      <c r="I50" s="26" t="s">
        <v>39</v>
      </c>
      <c r="J50" s="26" t="s">
        <v>39</v>
      </c>
    </row>
    <row r="51" spans="1:10" ht="63" customHeight="1">
      <c r="A51" s="53" t="s">
        <v>46</v>
      </c>
      <c r="B51" s="15">
        <v>2132</v>
      </c>
      <c r="C51" s="39">
        <f>'ІІ. Розр. з бюджетом'!F40</f>
        <v>0</v>
      </c>
      <c r="D51" s="39">
        <f>'ІІ. Розр. з бюджетом'!G40</f>
        <v>0</v>
      </c>
      <c r="E51" s="39">
        <f>'ІІ. Розр. з бюджетом'!H40</f>
        <v>0</v>
      </c>
      <c r="F51" s="39">
        <f>'ІІ. Розр. з бюджетом'!I40</f>
        <v>0</v>
      </c>
      <c r="G51" s="26" t="s">
        <v>39</v>
      </c>
      <c r="H51" s="26" t="s">
        <v>39</v>
      </c>
      <c r="I51" s="26" t="s">
        <v>39</v>
      </c>
      <c r="J51" s="26" t="s">
        <v>39</v>
      </c>
    </row>
    <row r="52" spans="1:10" ht="25.15" customHeight="1">
      <c r="A52" s="51" t="s">
        <v>47</v>
      </c>
      <c r="B52" s="36">
        <v>2200</v>
      </c>
      <c r="C52" s="39">
        <f>'ІІ. Розр. з бюджетом'!F47</f>
        <v>10967</v>
      </c>
      <c r="D52" s="39">
        <f>'ІІ. Розр. з бюджетом'!G47</f>
        <v>12380</v>
      </c>
      <c r="E52" s="39">
        <f>'ІІ. Розр. з бюджетом'!H47</f>
        <v>12396</v>
      </c>
      <c r="F52" s="39">
        <f>'ІІ. Розр. з бюджетом'!I47</f>
        <v>13627</v>
      </c>
      <c r="G52" s="50">
        <f>ROUND(F52*1.077,0)</f>
        <v>14676</v>
      </c>
      <c r="H52" s="50">
        <f>ROUND(G52*1.06,0)</f>
        <v>15557</v>
      </c>
      <c r="I52" s="50">
        <f>ROUND(H52*1.06,0)</f>
        <v>16490</v>
      </c>
      <c r="J52" s="50">
        <f>ROUND(I52*1.06,0)</f>
        <v>17479</v>
      </c>
    </row>
    <row r="53" spans="1:10" ht="24.95" customHeight="1">
      <c r="A53" s="187" t="s">
        <v>48</v>
      </c>
      <c r="B53" s="188"/>
      <c r="C53" s="188"/>
      <c r="D53" s="188"/>
      <c r="E53" s="188"/>
      <c r="F53" s="188"/>
      <c r="G53" s="188"/>
      <c r="H53" s="188"/>
      <c r="I53" s="188"/>
      <c r="J53" s="189"/>
    </row>
    <row r="54" spans="1:10" s="3" customFormat="1" ht="20.100000000000001" customHeight="1">
      <c r="A54" s="20" t="s">
        <v>49</v>
      </c>
      <c r="B54" s="7">
        <v>4000</v>
      </c>
      <c r="C54" s="39">
        <f>'ІV кап. інв. V кред. '!F7</f>
        <v>5885</v>
      </c>
      <c r="D54" s="39">
        <f>'ІV кап. інв. V кред. '!G7</f>
        <v>4116</v>
      </c>
      <c r="E54" s="39">
        <f>'ІV кап. інв. V кред. '!H7</f>
        <v>4357</v>
      </c>
      <c r="F54" s="39">
        <f>'ІV кап. інв. V кред. '!I7</f>
        <v>980</v>
      </c>
      <c r="G54" s="38">
        <v>2280</v>
      </c>
      <c r="H54" s="38">
        <v>3360</v>
      </c>
      <c r="I54" s="38">
        <v>3510</v>
      </c>
      <c r="J54" s="38">
        <v>4100</v>
      </c>
    </row>
    <row r="55" spans="1:10" ht="24.95" customHeight="1">
      <c r="A55" s="194" t="s">
        <v>50</v>
      </c>
      <c r="B55" s="195"/>
      <c r="C55" s="195"/>
      <c r="D55" s="195"/>
      <c r="E55" s="195"/>
      <c r="F55" s="195"/>
      <c r="G55" s="195"/>
      <c r="H55" s="195"/>
      <c r="I55" s="195"/>
      <c r="J55" s="196"/>
    </row>
    <row r="56" spans="1:10" ht="19.5" customHeight="1">
      <c r="A56" s="121" t="s">
        <v>51</v>
      </c>
      <c r="B56" s="120"/>
      <c r="C56" s="138"/>
      <c r="D56" s="138"/>
      <c r="E56" s="138"/>
      <c r="F56" s="138"/>
      <c r="G56" s="138"/>
      <c r="H56" s="138"/>
      <c r="I56" s="138"/>
      <c r="J56" s="139"/>
    </row>
    <row r="57" spans="1:10" ht="56.25" customHeight="1">
      <c r="A57" s="33" t="s">
        <v>52</v>
      </c>
      <c r="B57" s="144">
        <v>5010</v>
      </c>
      <c r="C57" s="125">
        <f>C45/C41</f>
        <v>6.4881958453737532E-3</v>
      </c>
      <c r="D57" s="125">
        <f t="shared" ref="D57:J57" si="1">D45/D41</f>
        <v>4.3431402512587067E-4</v>
      </c>
      <c r="E57" s="125">
        <f t="shared" si="1"/>
        <v>4.4394358501519652E-4</v>
      </c>
      <c r="F57" s="125">
        <f t="shared" si="1"/>
        <v>4.6533993081946361E-4</v>
      </c>
      <c r="G57" s="125">
        <f>G45/G41</f>
        <v>4.8384112934211839E-4</v>
      </c>
      <c r="H57" s="125">
        <f t="shared" si="1"/>
        <v>4.7435204827849734E-4</v>
      </c>
      <c r="I57" s="125">
        <f t="shared" si="1"/>
        <v>4.6361817383241423E-4</v>
      </c>
      <c r="J57" s="125">
        <f t="shared" si="1"/>
        <v>4.7010890856381729E-4</v>
      </c>
    </row>
    <row r="58" spans="1:10" ht="93.75">
      <c r="A58" s="33" t="s">
        <v>53</v>
      </c>
      <c r="B58" s="144">
        <v>5011</v>
      </c>
      <c r="C58" s="125">
        <f>'I.Фін результат'!C78/ABS('I.Фін результат'!C25+'I.Фін результат'!C36+'I.Фін результат'!C59+'I.Фін результат'!C71)</f>
        <v>-3.1010985954665553E-2</v>
      </c>
      <c r="D58" s="125">
        <f>'I.Фін результат'!D78/ABS('I.Фін результат'!D25+'I.Фін результат'!D36+'I.Фін результат'!D59+'I.Фін результат'!D71)</f>
        <v>-2.221075188087529E-2</v>
      </c>
      <c r="E58" s="125">
        <f>'I.Фін результат'!E78/ABS('I.Фін результат'!E25+'I.Фін результат'!E36+'I.Фін результат'!E59+'I.Фін результат'!E71)</f>
        <v>-2.3502502734776411E-2</v>
      </c>
      <c r="F58" s="125">
        <f>'I.Фін результат'!F78/ABS('I.Фін результат'!F25+'I.Фін результат'!F36+'I.Фін результат'!F59+'I.Фін результат'!F71)</f>
        <v>-2.0622597422175322E-2</v>
      </c>
      <c r="G58" s="126">
        <v>-0.03</v>
      </c>
      <c r="H58" s="126">
        <v>-0.03</v>
      </c>
      <c r="I58" s="127" t="s">
        <v>39</v>
      </c>
      <c r="J58" s="127" t="s">
        <v>39</v>
      </c>
    </row>
    <row r="59" spans="1:10" ht="234.75" customHeight="1">
      <c r="A59" s="33" t="s">
        <v>54</v>
      </c>
      <c r="B59" s="144">
        <v>5012</v>
      </c>
      <c r="C59" s="126">
        <f>(57528-50610)/50610-0.12</f>
        <v>1.6692353289863654E-2</v>
      </c>
      <c r="D59" s="125">
        <f>((('I.Фін результат'!D25+'I.Фін результат'!D36+'I.Фін результат'!D59+'I.Фін результат'!D71)-('I.Фін результат'!C25+'I.Фін результат'!C36+'I.Фін результат'!C59+'I.Фін результат'!C71))/('I.Фін результат'!C25+'I.Фін результат'!C36+'I.Фін результат'!C59+'I.Фін результат'!C71))-((D76-100)/100)</f>
        <v>1.6337088026700045E-2</v>
      </c>
      <c r="E59" s="125">
        <f>((('I.Фін результат'!E25+'I.Фін результат'!E36+'I.Фін результат'!E59+'I.Фін результат'!E71)-('I.Фін результат'!C25+'I.Фін результат'!C36+'I.Фін результат'!C59+'I.Фін результат'!C71))/('I.Фін результат'!C25+'I.Фін результат'!C36+'I.Фін результат'!C59+'I.Фін результат'!C71))-((E76-100)/100)</f>
        <v>-4.6223751912112365E-2</v>
      </c>
      <c r="F59" s="125">
        <f>((('I.Фін результат'!F25+'I.Фін результат'!F36+'I.Фін результат'!F59+'I.Фін результат'!F71)-('I.Фін результат'!D25+'I.Фін результат'!D36+'I.Фін результат'!D59+'I.Фін результат'!D71))/('I.Фін результат'!D25+'I.Фін результат'!D36+'I.Фін результат'!D59+'I.Фін результат'!D71))-((F76-100)/100)</f>
        <v>-6.6429418297280024E-2</v>
      </c>
      <c r="G59" s="126">
        <v>0.03</v>
      </c>
      <c r="H59" s="126">
        <v>0.03</v>
      </c>
      <c r="I59" s="127" t="s">
        <v>39</v>
      </c>
      <c r="J59" s="127" t="s">
        <v>39</v>
      </c>
    </row>
    <row r="60" spans="1:10" ht="56.25">
      <c r="A60" s="21" t="s">
        <v>55</v>
      </c>
      <c r="B60" s="144">
        <v>5013</v>
      </c>
      <c r="C60" s="125">
        <f>C44/C41</f>
        <v>6.8553150500699711E-2</v>
      </c>
      <c r="D60" s="125">
        <f>D44/D41</f>
        <v>6.5179275178149185E-2</v>
      </c>
      <c r="E60" s="125">
        <f>E44/E41</f>
        <v>6.3381484137554206E-2</v>
      </c>
      <c r="F60" s="125">
        <f>F44/F41</f>
        <v>6.1828165474879397E-2</v>
      </c>
      <c r="G60" s="126">
        <v>0.06</v>
      </c>
      <c r="H60" s="126">
        <v>0.06</v>
      </c>
      <c r="I60" s="127" t="s">
        <v>39</v>
      </c>
      <c r="J60" s="127" t="s">
        <v>39</v>
      </c>
    </row>
    <row r="61" spans="1:10" ht="45.75" customHeight="1">
      <c r="A61" s="21" t="s">
        <v>56</v>
      </c>
      <c r="B61" s="144">
        <v>5014</v>
      </c>
      <c r="C61" s="125">
        <f>IF(AND(C45&lt;0,C98&lt;0),C45/C98*-1,C45/C98)</f>
        <v>7.9737335834896804E-3</v>
      </c>
      <c r="D61" s="125">
        <f>IF(AND(D45&lt;0,D98&lt;0),D45/D98*-1,D45/D98)</f>
        <v>6.9928258786356215E-4</v>
      </c>
      <c r="E61" s="125">
        <f>IF(AND(E45&lt;0,E98&lt;0),E45/E98*-1,E45/E98)</f>
        <v>5.8421714902031274E-4</v>
      </c>
      <c r="F61" s="125">
        <f>IF(AND(F45&lt;0,F98&lt;0),F45/F98*-1,F45/F98)</f>
        <v>6.8338686530444888E-4</v>
      </c>
      <c r="G61" s="128">
        <v>6.9999999999999999E-4</v>
      </c>
      <c r="H61" s="128">
        <v>6.9999999999999999E-4</v>
      </c>
      <c r="I61" s="129" t="s">
        <v>39</v>
      </c>
      <c r="J61" s="129" t="s">
        <v>39</v>
      </c>
    </row>
    <row r="62" spans="1:10" ht="45.75" customHeight="1">
      <c r="A62" s="33" t="s">
        <v>57</v>
      </c>
      <c r="B62" s="144">
        <v>5015</v>
      </c>
      <c r="C62" s="125">
        <f>(C45/C88)</f>
        <v>7.0239641128556247E-3</v>
      </c>
      <c r="D62" s="125">
        <f>(D45/D88)</f>
        <v>6.2647918696923295E-4</v>
      </c>
      <c r="E62" s="125">
        <f>(E45/E88)</f>
        <v>5.3565174395846639E-4</v>
      </c>
      <c r="F62" s="125">
        <f>(F45/F88)</f>
        <v>6.2575612198072672E-4</v>
      </c>
      <c r="G62" s="126">
        <v>6.9999999999999999E-4</v>
      </c>
      <c r="H62" s="128">
        <v>6.9999999999999999E-4</v>
      </c>
      <c r="I62" s="129" t="s">
        <v>39</v>
      </c>
      <c r="J62" s="129" t="s">
        <v>39</v>
      </c>
    </row>
    <row r="63" spans="1:10" ht="131.25" customHeight="1">
      <c r="A63" s="33" t="s">
        <v>58</v>
      </c>
      <c r="B63" s="144">
        <v>5016</v>
      </c>
      <c r="C63" s="126">
        <v>1.5E-3</v>
      </c>
      <c r="D63" s="125">
        <f>((D41-C41)/C41)-((D76-100)/100)</f>
        <v>3.4836613779692133E-2</v>
      </c>
      <c r="E63" s="125">
        <f>((E41-C41)/C41)-((E76-100)/100)</f>
        <v>-3.0608745433727713E-2</v>
      </c>
      <c r="F63" s="125">
        <f>((F41-D41)/D41)-((F76-100)/100)</f>
        <v>-6.6970707931861009E-2</v>
      </c>
      <c r="G63" s="125">
        <f>((G41-F41)/F41)-((G76-100)/100)</f>
        <v>3.0996742620484206E-2</v>
      </c>
      <c r="H63" s="125">
        <f>((H41-G41)/G41)-((H76-100)/100)</f>
        <v>3.0004553798864395E-2</v>
      </c>
      <c r="I63" s="128">
        <f>((I41-H41)/H41)-((H76-100)/100)</f>
        <v>2.9994202363854375E-2</v>
      </c>
      <c r="J63" s="128">
        <f>((J41-I41)/I41)-((H76-100)/100)</f>
        <v>4.0002928114782094E-2</v>
      </c>
    </row>
    <row r="64" spans="1:10">
      <c r="A64" s="32" t="s">
        <v>59</v>
      </c>
      <c r="B64" s="144"/>
      <c r="C64" s="126"/>
      <c r="D64" s="126"/>
      <c r="E64" s="126"/>
      <c r="F64" s="126"/>
      <c r="G64" s="128"/>
      <c r="H64" s="128"/>
      <c r="I64" s="128"/>
      <c r="J64" s="128"/>
    </row>
    <row r="65" spans="1:10" ht="75">
      <c r="A65" s="34" t="s">
        <v>60</v>
      </c>
      <c r="B65" s="143">
        <v>5020</v>
      </c>
      <c r="C65" s="125">
        <f>C98/(C89+C91)</f>
        <v>7.3954410307234886</v>
      </c>
      <c r="D65" s="125">
        <f>D98/(D89+D91)</f>
        <v>8.6050813461109872</v>
      </c>
      <c r="E65" s="125">
        <f>E98/(E89+E91)</f>
        <v>11.029491945477076</v>
      </c>
      <c r="F65" s="125">
        <f>F98/(F89+F91)</f>
        <v>10.858026218154835</v>
      </c>
      <c r="G65" s="126">
        <v>11</v>
      </c>
      <c r="H65" s="126">
        <v>11</v>
      </c>
      <c r="I65" s="127" t="s">
        <v>39</v>
      </c>
      <c r="J65" s="127" t="s">
        <v>39</v>
      </c>
    </row>
    <row r="66" spans="1:10" ht="37.5">
      <c r="A66" s="21" t="s">
        <v>61</v>
      </c>
      <c r="B66" s="143">
        <v>5021</v>
      </c>
      <c r="C66" s="125">
        <v>0</v>
      </c>
      <c r="D66" s="125">
        <v>0</v>
      </c>
      <c r="E66" s="177">
        <v>0</v>
      </c>
      <c r="F66" s="125">
        <v>0</v>
      </c>
      <c r="G66" s="126">
        <v>0</v>
      </c>
      <c r="H66" s="126">
        <v>0</v>
      </c>
      <c r="I66" s="127" t="s">
        <v>39</v>
      </c>
      <c r="J66" s="127" t="s">
        <v>39</v>
      </c>
    </row>
    <row r="67" spans="1:10" ht="93.75">
      <c r="A67" s="21" t="s">
        <v>62</v>
      </c>
      <c r="B67" s="143">
        <v>5022</v>
      </c>
      <c r="C67" s="125">
        <f>((C92+C90)-(C87+C86))/C44</f>
        <v>-1.2757158006362672</v>
      </c>
      <c r="D67" s="125">
        <f>((D92+D90)-(D87+D86))/D44</f>
        <v>-0.640177690029615</v>
      </c>
      <c r="E67" s="125">
        <f>((E92+E90)-(E87+E86))/E44</f>
        <v>-0.86610991379310343</v>
      </c>
      <c r="F67" s="125">
        <f>((F92+F90)-(F87+F86))/F44</f>
        <v>-0.97265429001505266</v>
      </c>
      <c r="G67" s="126">
        <v>0</v>
      </c>
      <c r="H67" s="126">
        <v>0</v>
      </c>
      <c r="I67" s="127" t="s">
        <v>39</v>
      </c>
      <c r="J67" s="127" t="s">
        <v>39</v>
      </c>
    </row>
    <row r="68" spans="1:10" ht="63" customHeight="1">
      <c r="A68" s="21" t="s">
        <v>63</v>
      </c>
      <c r="B68" s="143">
        <v>5023</v>
      </c>
      <c r="C68" s="125">
        <f>(C92+C90)/C98</f>
        <v>0</v>
      </c>
      <c r="D68" s="125">
        <f>(D92+D90)/D98</f>
        <v>0</v>
      </c>
      <c r="E68" s="125">
        <f>(E92+E90)/E98</f>
        <v>0</v>
      </c>
      <c r="F68" s="125">
        <f>(F92+F90)/F98</f>
        <v>0</v>
      </c>
      <c r="G68" s="126">
        <v>0</v>
      </c>
      <c r="H68" s="126">
        <v>0</v>
      </c>
      <c r="I68" s="127" t="s">
        <v>39</v>
      </c>
      <c r="J68" s="127" t="s">
        <v>39</v>
      </c>
    </row>
    <row r="69" spans="1:10" ht="75">
      <c r="A69" s="21" t="s">
        <v>64</v>
      </c>
      <c r="B69" s="143">
        <v>5024</v>
      </c>
      <c r="C69" s="125">
        <f>(C89+C91)/C88</f>
        <v>0.11911226537598867</v>
      </c>
      <c r="D69" s="125">
        <f>(D89+D91)/D88</f>
        <v>0.10411155970114623</v>
      </c>
      <c r="E69" s="125">
        <f>(E89+E91)/E88</f>
        <v>8.3129030264323528E-2</v>
      </c>
      <c r="F69" s="125">
        <f>(F89+F91)/F88</f>
        <v>8.43310667056026E-2</v>
      </c>
      <c r="G69" s="128">
        <v>0.1</v>
      </c>
      <c r="H69" s="128">
        <v>0.1</v>
      </c>
      <c r="I69" s="129" t="s">
        <v>39</v>
      </c>
      <c r="J69" s="129" t="s">
        <v>39</v>
      </c>
    </row>
    <row r="70" spans="1:10">
      <c r="A70" s="32" t="s">
        <v>65</v>
      </c>
      <c r="B70" s="143"/>
      <c r="C70" s="126"/>
      <c r="D70" s="126"/>
      <c r="E70" s="126"/>
      <c r="F70" s="126"/>
      <c r="G70" s="128"/>
      <c r="H70" s="128"/>
      <c r="I70" s="129"/>
      <c r="J70" s="129"/>
    </row>
    <row r="71" spans="1:10" ht="58.5" customHeight="1">
      <c r="A71" s="21" t="s">
        <v>66</v>
      </c>
      <c r="B71" s="143">
        <v>5030</v>
      </c>
      <c r="C71" s="125">
        <f>C82/C91</f>
        <v>7.7942754919499109</v>
      </c>
      <c r="D71" s="125">
        <f>D82/D91</f>
        <v>7.1757137112987532</v>
      </c>
      <c r="E71" s="125">
        <f>E82/E91</f>
        <v>8.4791946308724828</v>
      </c>
      <c r="F71" s="125">
        <f>F82/F91</f>
        <v>11.761194029850746</v>
      </c>
      <c r="G71" s="128">
        <v>9</v>
      </c>
      <c r="H71" s="128">
        <v>10</v>
      </c>
      <c r="I71" s="129" t="s">
        <v>39</v>
      </c>
      <c r="J71" s="129" t="s">
        <v>39</v>
      </c>
    </row>
    <row r="72" spans="1:10" ht="56.25">
      <c r="A72" s="21" t="s">
        <v>67</v>
      </c>
      <c r="B72" s="143">
        <v>5031</v>
      </c>
      <c r="C72" s="125">
        <f>(C82-C83)/C91</f>
        <v>5.8665474060822902</v>
      </c>
      <c r="D72" s="125">
        <f>(D82-D83)/D91</f>
        <v>5.5673502211499795</v>
      </c>
      <c r="E72" s="125">
        <f>(E82-E83)/E91</f>
        <v>6.4147651006711408</v>
      </c>
      <c r="F72" s="125">
        <f>(F82-F83)/F91</f>
        <v>8.3715903242408647</v>
      </c>
      <c r="G72" s="128">
        <v>5</v>
      </c>
      <c r="H72" s="128">
        <v>5</v>
      </c>
      <c r="I72" s="129" t="s">
        <v>39</v>
      </c>
      <c r="J72" s="129" t="s">
        <v>39</v>
      </c>
    </row>
    <row r="73" spans="1:10" ht="75">
      <c r="A73" s="21" t="s">
        <v>68</v>
      </c>
      <c r="B73" s="143">
        <v>5032</v>
      </c>
      <c r="C73" s="125">
        <f>(C87+C86)/C91</f>
        <v>1.7216457960644007</v>
      </c>
      <c r="D73" s="125">
        <f>(D87+D86)/D91</f>
        <v>1.0430237233614796</v>
      </c>
      <c r="E73" s="125">
        <f>(E87+E86)/E91</f>
        <v>1.4384787472035794</v>
      </c>
      <c r="F73" s="125">
        <f>(F87+F86)/F91</f>
        <v>1.9953679876479671</v>
      </c>
      <c r="G73" s="128">
        <v>2</v>
      </c>
      <c r="H73" s="128">
        <v>2</v>
      </c>
      <c r="I73" s="129" t="s">
        <v>39</v>
      </c>
      <c r="J73" s="129" t="s">
        <v>39</v>
      </c>
    </row>
    <row r="74" spans="1:10" ht="75">
      <c r="A74" s="21" t="s">
        <v>69</v>
      </c>
      <c r="B74" s="143">
        <v>5033</v>
      </c>
      <c r="C74" s="125">
        <f>C84*365/C41</f>
        <v>23.880922523308435</v>
      </c>
      <c r="D74" s="125">
        <f>D84*365/D41</f>
        <v>22.310872327762318</v>
      </c>
      <c r="E74" s="125">
        <f>E84*365/E41</f>
        <v>23.757470204555545</v>
      </c>
      <c r="F74" s="125">
        <f>F84*365/F41</f>
        <v>22.080379717383547</v>
      </c>
      <c r="G74" s="128">
        <v>22</v>
      </c>
      <c r="H74" s="128">
        <v>22</v>
      </c>
      <c r="I74" s="129" t="s">
        <v>39</v>
      </c>
      <c r="J74" s="129" t="s">
        <v>39</v>
      </c>
    </row>
    <row r="75" spans="1:10" ht="75">
      <c r="A75" s="21" t="s">
        <v>70</v>
      </c>
      <c r="B75" s="143">
        <v>5034</v>
      </c>
      <c r="C75" s="125">
        <f>C93*365/ABS(C42)</f>
        <v>0.987208687517794</v>
      </c>
      <c r="D75" s="125">
        <f>D93*365/ABS(D42)</f>
        <v>1.3458453937058683</v>
      </c>
      <c r="E75" s="125">
        <f>E93*365/ABS(E42)</f>
        <v>0.71771275759005826</v>
      </c>
      <c r="F75" s="125">
        <f>F93*365/ABS(F42)</f>
        <v>1.0363613777927632</v>
      </c>
      <c r="G75" s="128">
        <v>0.8</v>
      </c>
      <c r="H75" s="128">
        <v>0.8</v>
      </c>
      <c r="I75" s="129" t="s">
        <v>39</v>
      </c>
      <c r="J75" s="129" t="s">
        <v>39</v>
      </c>
    </row>
    <row r="76" spans="1:10" ht="37.5">
      <c r="A76" s="21" t="s">
        <v>71</v>
      </c>
      <c r="B76" s="143">
        <v>5040</v>
      </c>
      <c r="C76" s="130">
        <v>112</v>
      </c>
      <c r="D76" s="130">
        <v>109.5</v>
      </c>
      <c r="E76" s="130">
        <v>109.5</v>
      </c>
      <c r="F76" s="130">
        <v>110.4</v>
      </c>
      <c r="G76" s="131">
        <v>105.9</v>
      </c>
      <c r="H76" s="131">
        <v>105</v>
      </c>
      <c r="I76" s="132" t="s">
        <v>39</v>
      </c>
      <c r="J76" s="132" t="s">
        <v>39</v>
      </c>
    </row>
    <row r="77" spans="1:10" ht="24.95" customHeight="1">
      <c r="A77" s="191" t="s">
        <v>72</v>
      </c>
      <c r="B77" s="192"/>
      <c r="C77" s="192"/>
      <c r="D77" s="192"/>
      <c r="E77" s="192"/>
      <c r="F77" s="192"/>
      <c r="G77" s="192"/>
      <c r="H77" s="192"/>
      <c r="I77" s="192"/>
      <c r="J77" s="193"/>
    </row>
    <row r="78" spans="1:10" ht="18.75" customHeight="1">
      <c r="A78" s="21" t="s">
        <v>73</v>
      </c>
      <c r="B78" s="60">
        <v>6000</v>
      </c>
      <c r="C78" s="26">
        <v>29041</v>
      </c>
      <c r="D78" s="26">
        <v>25252</v>
      </c>
      <c r="E78" s="26">
        <v>29588</v>
      </c>
      <c r="F78" s="26">
        <v>25090</v>
      </c>
      <c r="G78" s="8" t="s">
        <v>39</v>
      </c>
      <c r="H78" s="8" t="s">
        <v>39</v>
      </c>
      <c r="I78" s="8" t="s">
        <v>39</v>
      </c>
      <c r="J78" s="8" t="s">
        <v>39</v>
      </c>
    </row>
    <row r="79" spans="1:10" ht="18.75" customHeight="1">
      <c r="A79" s="21" t="s">
        <v>74</v>
      </c>
      <c r="B79" s="60">
        <v>6001</v>
      </c>
      <c r="C79" s="39">
        <f>C80-C81</f>
        <v>29021</v>
      </c>
      <c r="D79" s="39">
        <f>D80-D81</f>
        <v>25252</v>
      </c>
      <c r="E79" s="39">
        <f>E80-E81</f>
        <v>29578</v>
      </c>
      <c r="F79" s="39">
        <f>F80-F81</f>
        <v>25080</v>
      </c>
      <c r="G79" s="8" t="s">
        <v>39</v>
      </c>
      <c r="H79" s="8" t="s">
        <v>39</v>
      </c>
      <c r="I79" s="8" t="s">
        <v>39</v>
      </c>
      <c r="J79" s="8" t="s">
        <v>39</v>
      </c>
    </row>
    <row r="80" spans="1:10" ht="18.75" customHeight="1">
      <c r="A80" s="21" t="s">
        <v>75</v>
      </c>
      <c r="B80" s="60">
        <v>6002</v>
      </c>
      <c r="C80" s="26">
        <v>55139</v>
      </c>
      <c r="D80" s="26">
        <v>56518</v>
      </c>
      <c r="E80" s="26">
        <v>60816</v>
      </c>
      <c r="F80" s="26">
        <v>61796</v>
      </c>
      <c r="G80" s="8" t="s">
        <v>39</v>
      </c>
      <c r="H80" s="8" t="s">
        <v>39</v>
      </c>
      <c r="I80" s="8" t="s">
        <v>39</v>
      </c>
      <c r="J80" s="8" t="s">
        <v>39</v>
      </c>
    </row>
    <row r="81" spans="1:10" ht="18.75" customHeight="1">
      <c r="A81" s="21" t="s">
        <v>76</v>
      </c>
      <c r="B81" s="60">
        <v>6003</v>
      </c>
      <c r="C81" s="26">
        <v>26118</v>
      </c>
      <c r="D81" s="26">
        <v>31266</v>
      </c>
      <c r="E81" s="26">
        <v>31238</v>
      </c>
      <c r="F81" s="26">
        <v>36716</v>
      </c>
      <c r="G81" s="8" t="s">
        <v>39</v>
      </c>
      <c r="H81" s="8" t="s">
        <v>39</v>
      </c>
      <c r="I81" s="8" t="s">
        <v>39</v>
      </c>
      <c r="J81" s="8" t="s">
        <v>39</v>
      </c>
    </row>
    <row r="82" spans="1:10" ht="18.75" customHeight="1">
      <c r="A82" s="21" t="s">
        <v>77</v>
      </c>
      <c r="B82" s="60">
        <v>6010</v>
      </c>
      <c r="C82" s="26">
        <v>21785</v>
      </c>
      <c r="D82" s="26">
        <v>17846</v>
      </c>
      <c r="E82" s="26">
        <v>18951</v>
      </c>
      <c r="F82" s="26">
        <v>22852</v>
      </c>
      <c r="G82" s="8" t="s">
        <v>39</v>
      </c>
      <c r="H82" s="8" t="s">
        <v>39</v>
      </c>
      <c r="I82" s="8" t="s">
        <v>39</v>
      </c>
      <c r="J82" s="8" t="s">
        <v>39</v>
      </c>
    </row>
    <row r="83" spans="1:10" ht="18.75" customHeight="1">
      <c r="A83" s="21" t="s">
        <v>78</v>
      </c>
      <c r="B83" s="60">
        <v>6011</v>
      </c>
      <c r="C83" s="26">
        <v>5388</v>
      </c>
      <c r="D83" s="26">
        <v>4000</v>
      </c>
      <c r="E83" s="26">
        <v>4614</v>
      </c>
      <c r="F83" s="26">
        <v>6586</v>
      </c>
      <c r="G83" s="8" t="s">
        <v>39</v>
      </c>
      <c r="H83" s="8" t="s">
        <v>39</v>
      </c>
      <c r="I83" s="8" t="s">
        <v>39</v>
      </c>
      <c r="J83" s="8" t="s">
        <v>39</v>
      </c>
    </row>
    <row r="84" spans="1:10" ht="18.75" customHeight="1">
      <c r="A84" s="21" t="s">
        <v>79</v>
      </c>
      <c r="B84" s="60">
        <v>6012</v>
      </c>
      <c r="C84" s="26">
        <v>3600</v>
      </c>
      <c r="D84" s="26">
        <v>3800</v>
      </c>
      <c r="E84" s="26">
        <v>3812</v>
      </c>
      <c r="F84" s="26">
        <v>3900</v>
      </c>
      <c r="G84" s="8" t="s">
        <v>39</v>
      </c>
      <c r="H84" s="8" t="s">
        <v>39</v>
      </c>
      <c r="I84" s="8" t="s">
        <v>39</v>
      </c>
      <c r="J84" s="8" t="s">
        <v>39</v>
      </c>
    </row>
    <row r="85" spans="1:10" ht="18.600000000000001" customHeight="1">
      <c r="A85" s="21" t="s">
        <v>80</v>
      </c>
      <c r="B85" s="60">
        <v>6013</v>
      </c>
      <c r="C85" s="26">
        <v>7598</v>
      </c>
      <c r="D85" s="26">
        <v>5760</v>
      </c>
      <c r="E85" s="26">
        <v>7230</v>
      </c>
      <c r="F85" s="26">
        <v>8300</v>
      </c>
      <c r="G85" s="8" t="s">
        <v>39</v>
      </c>
      <c r="H85" s="8" t="s">
        <v>39</v>
      </c>
      <c r="I85" s="8" t="s">
        <v>39</v>
      </c>
      <c r="J85" s="8" t="s">
        <v>39</v>
      </c>
    </row>
    <row r="86" spans="1:10" ht="18.600000000000001" customHeight="1">
      <c r="A86" s="21" t="s">
        <v>81</v>
      </c>
      <c r="B86" s="60">
        <v>6014</v>
      </c>
      <c r="C86" s="26"/>
      <c r="D86" s="26"/>
      <c r="E86" s="26"/>
      <c r="F86" s="26"/>
      <c r="G86" s="8" t="s">
        <v>39</v>
      </c>
      <c r="H86" s="8" t="s">
        <v>39</v>
      </c>
      <c r="I86" s="8" t="s">
        <v>39</v>
      </c>
      <c r="J86" s="8" t="s">
        <v>39</v>
      </c>
    </row>
    <row r="87" spans="1:10" ht="18.600000000000001" customHeight="1">
      <c r="A87" s="21" t="s">
        <v>82</v>
      </c>
      <c r="B87" s="60">
        <v>6015</v>
      </c>
      <c r="C87" s="26">
        <v>4812</v>
      </c>
      <c r="D87" s="26">
        <v>2594</v>
      </c>
      <c r="E87" s="26">
        <f>'ІІІ рух. гр. кшт.'!E83</f>
        <v>3215</v>
      </c>
      <c r="F87" s="26">
        <f>'ІІІ рух. гр. кшт.'!F83</f>
        <v>3877</v>
      </c>
      <c r="G87" s="8" t="s">
        <v>39</v>
      </c>
      <c r="H87" s="8" t="s">
        <v>39</v>
      </c>
      <c r="I87" s="8" t="s">
        <v>39</v>
      </c>
      <c r="J87" s="8" t="s">
        <v>39</v>
      </c>
    </row>
    <row r="88" spans="1:10" s="3" customFormat="1" ht="20.100000000000001" customHeight="1">
      <c r="A88" s="20" t="s">
        <v>83</v>
      </c>
      <c r="B88" s="135">
        <v>6020</v>
      </c>
      <c r="C88" s="38">
        <f>C78+C82</f>
        <v>50826</v>
      </c>
      <c r="D88" s="38">
        <f t="shared" ref="D88:F88" si="2">D78+D82</f>
        <v>43098</v>
      </c>
      <c r="E88" s="38">
        <f>E78+E82</f>
        <v>48539</v>
      </c>
      <c r="F88" s="38">
        <f t="shared" si="2"/>
        <v>47942</v>
      </c>
      <c r="G88" s="37" t="s">
        <v>39</v>
      </c>
      <c r="H88" s="37" t="s">
        <v>39</v>
      </c>
      <c r="I88" s="37" t="s">
        <v>39</v>
      </c>
      <c r="J88" s="37" t="s">
        <v>39</v>
      </c>
    </row>
    <row r="89" spans="1:10" ht="18.600000000000001" customHeight="1">
      <c r="A89" s="21" t="s">
        <v>84</v>
      </c>
      <c r="B89" s="60">
        <v>6030</v>
      </c>
      <c r="C89" s="26">
        <v>3259</v>
      </c>
      <c r="D89" s="26">
        <v>2000</v>
      </c>
      <c r="E89" s="26">
        <v>1800</v>
      </c>
      <c r="F89" s="26">
        <v>2100</v>
      </c>
      <c r="G89" s="8" t="s">
        <v>39</v>
      </c>
      <c r="H89" s="8" t="s">
        <v>39</v>
      </c>
      <c r="I89" s="8" t="s">
        <v>39</v>
      </c>
      <c r="J89" s="8" t="s">
        <v>39</v>
      </c>
    </row>
    <row r="90" spans="1:10" ht="18.600000000000001" customHeight="1">
      <c r="A90" s="21" t="s">
        <v>85</v>
      </c>
      <c r="B90" s="60">
        <v>6031</v>
      </c>
      <c r="C90" s="26"/>
      <c r="D90" s="26"/>
      <c r="E90" s="26"/>
      <c r="F90" s="26"/>
      <c r="G90" s="8" t="s">
        <v>39</v>
      </c>
      <c r="H90" s="8" t="s">
        <v>39</v>
      </c>
      <c r="I90" s="8" t="s">
        <v>39</v>
      </c>
      <c r="J90" s="8" t="s">
        <v>39</v>
      </c>
    </row>
    <row r="91" spans="1:10" ht="18.600000000000001" customHeight="1">
      <c r="A91" s="21" t="s">
        <v>86</v>
      </c>
      <c r="B91" s="60">
        <v>6040</v>
      </c>
      <c r="C91" s="26">
        <v>2795</v>
      </c>
      <c r="D91" s="26">
        <v>2487</v>
      </c>
      <c r="E91" s="26">
        <v>2235</v>
      </c>
      <c r="F91" s="26">
        <v>1943</v>
      </c>
      <c r="G91" s="8" t="s">
        <v>39</v>
      </c>
      <c r="H91" s="8" t="s">
        <v>39</v>
      </c>
      <c r="I91" s="8" t="s">
        <v>39</v>
      </c>
      <c r="J91" s="8" t="s">
        <v>39</v>
      </c>
    </row>
    <row r="92" spans="1:10" ht="18.600000000000001" customHeight="1">
      <c r="A92" s="21" t="s">
        <v>87</v>
      </c>
      <c r="B92" s="60">
        <v>6041</v>
      </c>
      <c r="C92" s="26"/>
      <c r="D92" s="26"/>
      <c r="E92" s="26"/>
      <c r="F92" s="26"/>
      <c r="G92" s="8" t="s">
        <v>39</v>
      </c>
      <c r="H92" s="8" t="s">
        <v>39</v>
      </c>
      <c r="I92" s="8" t="s">
        <v>39</v>
      </c>
      <c r="J92" s="8" t="s">
        <v>39</v>
      </c>
    </row>
    <row r="93" spans="1:10" ht="18.75" customHeight="1">
      <c r="A93" s="21" t="s">
        <v>88</v>
      </c>
      <c r="B93" s="60">
        <v>6042</v>
      </c>
      <c r="C93" s="26">
        <v>133</v>
      </c>
      <c r="D93" s="26">
        <v>200</v>
      </c>
      <c r="E93" s="26">
        <v>100</v>
      </c>
      <c r="F93" s="26">
        <v>160</v>
      </c>
      <c r="G93" s="8" t="s">
        <v>39</v>
      </c>
      <c r="H93" s="8" t="s">
        <v>39</v>
      </c>
      <c r="I93" s="8" t="s">
        <v>39</v>
      </c>
      <c r="J93" s="8" t="s">
        <v>39</v>
      </c>
    </row>
    <row r="94" spans="1:10" ht="19.5" customHeight="1">
      <c r="A94" s="21" t="s">
        <v>89</v>
      </c>
      <c r="B94" s="60">
        <v>6043</v>
      </c>
      <c r="C94" s="26"/>
      <c r="D94" s="26"/>
      <c r="E94" s="26"/>
      <c r="F94" s="26"/>
      <c r="G94" s="8" t="s">
        <v>39</v>
      </c>
      <c r="H94" s="8" t="s">
        <v>39</v>
      </c>
      <c r="I94" s="8" t="s">
        <v>39</v>
      </c>
      <c r="J94" s="8" t="s">
        <v>39</v>
      </c>
    </row>
    <row r="95" spans="1:10" s="3" customFormat="1" ht="18.75" customHeight="1">
      <c r="A95" s="20" t="s">
        <v>90</v>
      </c>
      <c r="B95" s="135">
        <v>6050</v>
      </c>
      <c r="C95" s="50">
        <f>C89+C91</f>
        <v>6054</v>
      </c>
      <c r="D95" s="50">
        <f t="shared" ref="D95:F95" si="3">D89+D91</f>
        <v>4487</v>
      </c>
      <c r="E95" s="50">
        <f t="shared" si="3"/>
        <v>4035</v>
      </c>
      <c r="F95" s="50">
        <f t="shared" si="3"/>
        <v>4043</v>
      </c>
      <c r="G95" s="37" t="s">
        <v>39</v>
      </c>
      <c r="H95" s="37" t="s">
        <v>39</v>
      </c>
      <c r="I95" s="37" t="s">
        <v>39</v>
      </c>
      <c r="J95" s="37" t="s">
        <v>39</v>
      </c>
    </row>
    <row r="96" spans="1:10" ht="18.75" customHeight="1">
      <c r="A96" s="21" t="s">
        <v>91</v>
      </c>
      <c r="B96" s="60">
        <v>6060</v>
      </c>
      <c r="C96" s="26"/>
      <c r="D96" s="26"/>
      <c r="E96" s="26"/>
      <c r="F96" s="26"/>
      <c r="G96" s="8" t="s">
        <v>39</v>
      </c>
      <c r="H96" s="8" t="s">
        <v>39</v>
      </c>
      <c r="I96" s="8" t="s">
        <v>39</v>
      </c>
      <c r="J96" s="8" t="s">
        <v>39</v>
      </c>
    </row>
    <row r="97" spans="1:10" ht="18.75" customHeight="1">
      <c r="A97" s="21" t="s">
        <v>92</v>
      </c>
      <c r="B97" s="60">
        <v>6070</v>
      </c>
      <c r="C97" s="26"/>
      <c r="D97" s="26"/>
      <c r="E97" s="26"/>
      <c r="F97" s="26"/>
      <c r="G97" s="8" t="s">
        <v>39</v>
      </c>
      <c r="H97" s="8" t="s">
        <v>39</v>
      </c>
      <c r="I97" s="8" t="s">
        <v>39</v>
      </c>
      <c r="J97" s="8" t="s">
        <v>39</v>
      </c>
    </row>
    <row r="98" spans="1:10" s="3" customFormat="1" ht="18.75" customHeight="1">
      <c r="A98" s="20" t="s">
        <v>93</v>
      </c>
      <c r="B98" s="135">
        <v>6080</v>
      </c>
      <c r="C98" s="38">
        <f>C88-C95</f>
        <v>44772</v>
      </c>
      <c r="D98" s="38">
        <f t="shared" ref="D98:F98" si="4">D88-D95</f>
        <v>38611</v>
      </c>
      <c r="E98" s="38">
        <f t="shared" si="4"/>
        <v>44504</v>
      </c>
      <c r="F98" s="38">
        <f t="shared" si="4"/>
        <v>43899</v>
      </c>
      <c r="G98" s="37" t="s">
        <v>39</v>
      </c>
      <c r="H98" s="37" t="s">
        <v>39</v>
      </c>
      <c r="I98" s="37" t="s">
        <v>39</v>
      </c>
      <c r="J98" s="37" t="s">
        <v>39</v>
      </c>
    </row>
    <row r="99" spans="1:10" s="3" customFormat="1" ht="27" customHeight="1">
      <c r="A99" s="191" t="s">
        <v>94</v>
      </c>
      <c r="B99" s="192"/>
      <c r="C99" s="192"/>
      <c r="D99" s="192"/>
      <c r="E99" s="192"/>
      <c r="F99" s="192"/>
      <c r="G99" s="192"/>
      <c r="H99" s="192"/>
      <c r="I99" s="192"/>
      <c r="J99" s="193"/>
    </row>
    <row r="100" spans="1:10" s="3" customFormat="1" ht="18.75" customHeight="1">
      <c r="A100" s="101" t="s">
        <v>95</v>
      </c>
      <c r="B100" s="136">
        <v>7000</v>
      </c>
      <c r="C100" s="135"/>
      <c r="D100" s="135"/>
      <c r="E100" s="135"/>
      <c r="F100" s="39">
        <f>'ІV кап. інв. V кред. '!C37</f>
        <v>0</v>
      </c>
      <c r="G100" s="135"/>
      <c r="H100" s="135"/>
      <c r="I100" s="135"/>
      <c r="J100" s="135"/>
    </row>
    <row r="101" spans="1:10" s="3" customFormat="1" ht="18.75" customHeight="1">
      <c r="A101" s="32" t="s">
        <v>96</v>
      </c>
      <c r="B101" s="102" t="s">
        <v>97</v>
      </c>
      <c r="C101" s="39">
        <f>SUM(C102:C104)</f>
        <v>0</v>
      </c>
      <c r="D101" s="39">
        <f>SUM(D102:D104)</f>
        <v>0</v>
      </c>
      <c r="E101" s="39">
        <f>SUM(E102:E104)</f>
        <v>0</v>
      </c>
      <c r="F101" s="39">
        <f>SUM(F102:F104)</f>
        <v>0</v>
      </c>
      <c r="G101" s="38"/>
      <c r="H101" s="38"/>
      <c r="I101" s="38"/>
      <c r="J101" s="38"/>
    </row>
    <row r="102" spans="1:10" s="3" customFormat="1" ht="18.75" customHeight="1">
      <c r="A102" s="21" t="s">
        <v>98</v>
      </c>
      <c r="B102" s="103" t="s">
        <v>99</v>
      </c>
      <c r="C102" s="42"/>
      <c r="D102" s="42"/>
      <c r="E102" s="42"/>
      <c r="F102" s="26">
        <f>'ІV кап. інв. V кред. '!E28</f>
        <v>0</v>
      </c>
      <c r="G102" s="26" t="s">
        <v>39</v>
      </c>
      <c r="H102" s="26" t="s">
        <v>39</v>
      </c>
      <c r="I102" s="26" t="s">
        <v>39</v>
      </c>
      <c r="J102" s="26" t="s">
        <v>39</v>
      </c>
    </row>
    <row r="103" spans="1:10" s="3" customFormat="1" ht="18.75" customHeight="1">
      <c r="A103" s="21" t="s">
        <v>100</v>
      </c>
      <c r="B103" s="103" t="s">
        <v>101</v>
      </c>
      <c r="C103" s="26"/>
      <c r="D103" s="26"/>
      <c r="E103" s="26"/>
      <c r="F103" s="26">
        <f>'ІV кап. інв. V кред. '!E31</f>
        <v>0</v>
      </c>
      <c r="G103" s="26" t="s">
        <v>39</v>
      </c>
      <c r="H103" s="26" t="s">
        <v>39</v>
      </c>
      <c r="I103" s="26" t="s">
        <v>39</v>
      </c>
      <c r="J103" s="26" t="s">
        <v>39</v>
      </c>
    </row>
    <row r="104" spans="1:10" s="3" customFormat="1" ht="18.75" customHeight="1">
      <c r="A104" s="21" t="s">
        <v>102</v>
      </c>
      <c r="B104" s="103" t="s">
        <v>103</v>
      </c>
      <c r="C104" s="26"/>
      <c r="D104" s="26"/>
      <c r="E104" s="26"/>
      <c r="F104" s="26">
        <f>'ІV кап. інв. V кред. '!E34</f>
        <v>0</v>
      </c>
      <c r="G104" s="26" t="s">
        <v>39</v>
      </c>
      <c r="H104" s="26" t="s">
        <v>39</v>
      </c>
      <c r="I104" s="26" t="s">
        <v>39</v>
      </c>
      <c r="J104" s="26" t="s">
        <v>39</v>
      </c>
    </row>
    <row r="105" spans="1:10" s="3" customFormat="1" ht="18.75" customHeight="1">
      <c r="A105" s="20" t="s">
        <v>104</v>
      </c>
      <c r="B105" s="104" t="s">
        <v>105</v>
      </c>
      <c r="C105" s="39">
        <f>SUM(C106:C108)</f>
        <v>0</v>
      </c>
      <c r="D105" s="39">
        <f>SUM(D106:D108)</f>
        <v>0</v>
      </c>
      <c r="E105" s="39">
        <f>SUM(E106:E108)</f>
        <v>0</v>
      </c>
      <c r="F105" s="39">
        <f>SUM(F106:F108)</f>
        <v>0</v>
      </c>
      <c r="G105" s="38"/>
      <c r="H105" s="38"/>
      <c r="I105" s="38"/>
      <c r="J105" s="38"/>
    </row>
    <row r="106" spans="1:10" s="3" customFormat="1" ht="18.75" customHeight="1">
      <c r="A106" s="21" t="s">
        <v>98</v>
      </c>
      <c r="B106" s="103" t="s">
        <v>106</v>
      </c>
      <c r="C106" s="26"/>
      <c r="D106" s="26"/>
      <c r="E106" s="26"/>
      <c r="F106" s="26" t="str">
        <f>'ІV кап. інв. V кред. '!F28</f>
        <v>(    )</v>
      </c>
      <c r="G106" s="26" t="s">
        <v>39</v>
      </c>
      <c r="H106" s="26" t="s">
        <v>39</v>
      </c>
      <c r="I106" s="26" t="s">
        <v>39</v>
      </c>
      <c r="J106" s="26" t="s">
        <v>39</v>
      </c>
    </row>
    <row r="107" spans="1:10" s="3" customFormat="1" ht="18.75" customHeight="1">
      <c r="A107" s="21" t="s">
        <v>100</v>
      </c>
      <c r="B107" s="103" t="s">
        <v>107</v>
      </c>
      <c r="C107" s="26"/>
      <c r="D107" s="26"/>
      <c r="E107" s="26"/>
      <c r="F107" s="26" t="str">
        <f>'ІV кап. інв. V кред. '!F31</f>
        <v>(    )</v>
      </c>
      <c r="G107" s="26" t="s">
        <v>39</v>
      </c>
      <c r="H107" s="26" t="s">
        <v>39</v>
      </c>
      <c r="I107" s="26" t="s">
        <v>39</v>
      </c>
      <c r="J107" s="26" t="s">
        <v>39</v>
      </c>
    </row>
    <row r="108" spans="1:10" ht="18.75" customHeight="1">
      <c r="A108" s="21" t="s">
        <v>102</v>
      </c>
      <c r="B108" s="103" t="s">
        <v>108</v>
      </c>
      <c r="C108" s="26"/>
      <c r="D108" s="26"/>
      <c r="E108" s="26"/>
      <c r="F108" s="26" t="str">
        <f>'ІV кап. інв. V кред. '!F34</f>
        <v>(    )</v>
      </c>
      <c r="G108" s="26" t="s">
        <v>39</v>
      </c>
      <c r="H108" s="26" t="s">
        <v>39</v>
      </c>
      <c r="I108" s="26" t="s">
        <v>39</v>
      </c>
      <c r="J108" s="26" t="s">
        <v>39</v>
      </c>
    </row>
    <row r="109" spans="1:10" ht="18.75" customHeight="1">
      <c r="A109" s="105" t="s">
        <v>109</v>
      </c>
      <c r="B109" s="136">
        <v>7030</v>
      </c>
      <c r="C109" s="38"/>
      <c r="D109" s="38"/>
      <c r="E109" s="38"/>
      <c r="F109" s="39">
        <f>'ІV кап. інв. V кред. '!L37</f>
        <v>0</v>
      </c>
      <c r="G109" s="38"/>
      <c r="H109" s="38"/>
      <c r="I109" s="38"/>
      <c r="J109" s="38"/>
    </row>
    <row r="110" spans="1:10" ht="27" customHeight="1">
      <c r="A110" s="191" t="s">
        <v>110</v>
      </c>
      <c r="B110" s="192"/>
      <c r="C110" s="192"/>
      <c r="D110" s="192"/>
      <c r="E110" s="192"/>
      <c r="F110" s="192"/>
      <c r="G110" s="192"/>
      <c r="H110" s="192"/>
      <c r="I110" s="192"/>
      <c r="J110" s="193"/>
    </row>
    <row r="111" spans="1:10" s="2" customFormat="1" ht="60.75" customHeight="1">
      <c r="A111" s="116" t="s">
        <v>111</v>
      </c>
      <c r="B111" s="47" t="s">
        <v>112</v>
      </c>
      <c r="C111" s="39">
        <f>SUM(C112:C116)</f>
        <v>128</v>
      </c>
      <c r="D111" s="39">
        <f>SUM(D112:D116)</f>
        <v>130</v>
      </c>
      <c r="E111" s="39">
        <f>SUM(E112:E116)</f>
        <v>127</v>
      </c>
      <c r="F111" s="39">
        <f>SUM(F112:F116)</f>
        <v>127</v>
      </c>
      <c r="G111" s="37">
        <v>127</v>
      </c>
      <c r="H111" s="37">
        <v>127</v>
      </c>
      <c r="I111" s="37">
        <v>127</v>
      </c>
      <c r="J111" s="37">
        <v>127</v>
      </c>
    </row>
    <row r="112" spans="1:10" s="2" customFormat="1" ht="18.75" customHeight="1">
      <c r="A112" s="117" t="s">
        <v>113</v>
      </c>
      <c r="B112" s="35" t="s">
        <v>114</v>
      </c>
      <c r="C112" s="26"/>
      <c r="D112" s="26"/>
      <c r="E112" s="26"/>
      <c r="F112" s="26"/>
      <c r="G112" s="8" t="s">
        <v>39</v>
      </c>
      <c r="H112" s="8" t="s">
        <v>39</v>
      </c>
      <c r="I112" s="8" t="s">
        <v>39</v>
      </c>
      <c r="J112" s="8" t="s">
        <v>39</v>
      </c>
    </row>
    <row r="113" spans="1:10" s="2" customFormat="1" ht="18.75" customHeight="1">
      <c r="A113" s="117" t="s">
        <v>115</v>
      </c>
      <c r="B113" s="35" t="s">
        <v>116</v>
      </c>
      <c r="C113" s="26"/>
      <c r="D113" s="26"/>
      <c r="E113" s="26"/>
      <c r="F113" s="26"/>
      <c r="G113" s="8" t="s">
        <v>39</v>
      </c>
      <c r="H113" s="8" t="s">
        <v>39</v>
      </c>
      <c r="I113" s="8" t="s">
        <v>39</v>
      </c>
      <c r="J113" s="8" t="s">
        <v>39</v>
      </c>
    </row>
    <row r="114" spans="1:10" s="2" customFormat="1" ht="18.75" customHeight="1">
      <c r="A114" s="52" t="s">
        <v>117</v>
      </c>
      <c r="B114" s="35" t="s">
        <v>118</v>
      </c>
      <c r="C114" s="26">
        <v>1</v>
      </c>
      <c r="D114" s="26">
        <v>1</v>
      </c>
      <c r="E114" s="26">
        <v>1</v>
      </c>
      <c r="F114" s="26">
        <v>1</v>
      </c>
      <c r="G114" s="8" t="s">
        <v>39</v>
      </c>
      <c r="H114" s="8" t="s">
        <v>39</v>
      </c>
      <c r="I114" s="8" t="s">
        <v>39</v>
      </c>
      <c r="J114" s="8" t="s">
        <v>39</v>
      </c>
    </row>
    <row r="115" spans="1:10" s="2" customFormat="1" ht="18.75" customHeight="1">
      <c r="A115" s="52" t="s">
        <v>119</v>
      </c>
      <c r="B115" s="35" t="s">
        <v>120</v>
      </c>
      <c r="C115" s="26">
        <v>14</v>
      </c>
      <c r="D115" s="26">
        <v>14</v>
      </c>
      <c r="E115" s="26">
        <v>14</v>
      </c>
      <c r="F115" s="26">
        <v>14</v>
      </c>
      <c r="G115" s="8" t="s">
        <v>39</v>
      </c>
      <c r="H115" s="8" t="s">
        <v>39</v>
      </c>
      <c r="I115" s="8" t="s">
        <v>39</v>
      </c>
      <c r="J115" s="8" t="s">
        <v>39</v>
      </c>
    </row>
    <row r="116" spans="1:10" s="2" customFormat="1" ht="18.75" customHeight="1">
      <c r="A116" s="52" t="s">
        <v>121</v>
      </c>
      <c r="B116" s="35" t="s">
        <v>122</v>
      </c>
      <c r="C116" s="26">
        <v>113</v>
      </c>
      <c r="D116" s="26">
        <v>115</v>
      </c>
      <c r="E116" s="26">
        <v>112</v>
      </c>
      <c r="F116" s="26">
        <v>112</v>
      </c>
      <c r="G116" s="8" t="s">
        <v>39</v>
      </c>
      <c r="H116" s="8" t="s">
        <v>39</v>
      </c>
      <c r="I116" s="8" t="s">
        <v>39</v>
      </c>
      <c r="J116" s="8" t="s">
        <v>39</v>
      </c>
    </row>
    <row r="117" spans="1:10" s="2" customFormat="1" ht="18.75" customHeight="1">
      <c r="A117" s="116" t="s">
        <v>123</v>
      </c>
      <c r="B117" s="47" t="s">
        <v>124</v>
      </c>
      <c r="C117" s="39">
        <f>'I.Фін результат'!C105</f>
        <v>25172</v>
      </c>
      <c r="D117" s="39">
        <f>'I.Фін результат'!D105</f>
        <v>29012</v>
      </c>
      <c r="E117" s="39">
        <f>'I.Фін результат'!E105</f>
        <v>26846</v>
      </c>
      <c r="F117" s="39">
        <f>'I.Фін результат'!F105</f>
        <v>29513</v>
      </c>
      <c r="G117" s="182">
        <f>ROUND(F117*1.068,0)</f>
        <v>31520</v>
      </c>
      <c r="H117" s="182">
        <f>ROUND(G117*1.07,0)</f>
        <v>33726</v>
      </c>
      <c r="I117" s="182">
        <f>ROUND(H117*1.08,0)</f>
        <v>36424</v>
      </c>
      <c r="J117" s="182">
        <f>ROUND(I117*1.08,0)</f>
        <v>39338</v>
      </c>
    </row>
    <row r="118" spans="1:10" s="2" customFormat="1" ht="18.75" customHeight="1">
      <c r="A118" s="21" t="s">
        <v>113</v>
      </c>
      <c r="B118" s="35" t="s">
        <v>125</v>
      </c>
      <c r="C118" s="26"/>
      <c r="D118" s="26"/>
      <c r="E118" s="26"/>
      <c r="F118" s="26"/>
      <c r="G118" s="8" t="s">
        <v>39</v>
      </c>
      <c r="H118" s="8" t="s">
        <v>39</v>
      </c>
      <c r="I118" s="8" t="s">
        <v>39</v>
      </c>
      <c r="J118" s="8" t="s">
        <v>39</v>
      </c>
    </row>
    <row r="119" spans="1:10" s="2" customFormat="1" ht="18.75" customHeight="1">
      <c r="A119" s="21" t="s">
        <v>115</v>
      </c>
      <c r="B119" s="35" t="s">
        <v>126</v>
      </c>
      <c r="C119" s="26"/>
      <c r="D119" s="26"/>
      <c r="E119" s="26"/>
      <c r="F119" s="26"/>
      <c r="G119" s="8" t="s">
        <v>39</v>
      </c>
      <c r="H119" s="8" t="s">
        <v>39</v>
      </c>
      <c r="I119" s="8" t="s">
        <v>39</v>
      </c>
      <c r="J119" s="8" t="s">
        <v>39</v>
      </c>
    </row>
    <row r="120" spans="1:10" s="2" customFormat="1" ht="18.75" customHeight="1">
      <c r="A120" s="4" t="s">
        <v>117</v>
      </c>
      <c r="B120" s="35" t="s">
        <v>127</v>
      </c>
      <c r="C120" s="26">
        <v>1051</v>
      </c>
      <c r="D120" s="26">
        <v>1252</v>
      </c>
      <c r="E120" s="26">
        <v>1124</v>
      </c>
      <c r="F120" s="26">
        <v>1280</v>
      </c>
      <c r="G120" s="8" t="s">
        <v>39</v>
      </c>
      <c r="H120" s="8" t="s">
        <v>39</v>
      </c>
      <c r="I120" s="8" t="s">
        <v>39</v>
      </c>
      <c r="J120" s="8" t="s">
        <v>39</v>
      </c>
    </row>
    <row r="121" spans="1:10" s="2" customFormat="1" ht="18.75" customHeight="1">
      <c r="A121" s="4" t="s">
        <v>119</v>
      </c>
      <c r="B121" s="35" t="s">
        <v>128</v>
      </c>
      <c r="C121" s="26">
        <v>4587</v>
      </c>
      <c r="D121" s="26">
        <v>5364</v>
      </c>
      <c r="E121" s="26">
        <v>5329</v>
      </c>
      <c r="F121" s="26">
        <v>5544</v>
      </c>
      <c r="G121" s="8" t="s">
        <v>39</v>
      </c>
      <c r="H121" s="8" t="s">
        <v>39</v>
      </c>
      <c r="I121" s="8" t="s">
        <v>39</v>
      </c>
      <c r="J121" s="8" t="s">
        <v>39</v>
      </c>
    </row>
    <row r="122" spans="1:10" s="2" customFormat="1" ht="18.75" customHeight="1">
      <c r="A122" s="4" t="s">
        <v>121</v>
      </c>
      <c r="B122" s="35" t="s">
        <v>129</v>
      </c>
      <c r="C122" s="26">
        <v>19534</v>
      </c>
      <c r="D122" s="26">
        <v>22396</v>
      </c>
      <c r="E122" s="26">
        <v>20393</v>
      </c>
      <c r="F122" s="26">
        <v>22689</v>
      </c>
      <c r="G122" s="8" t="s">
        <v>39</v>
      </c>
      <c r="H122" s="8" t="s">
        <v>39</v>
      </c>
      <c r="I122" s="8" t="s">
        <v>39</v>
      </c>
      <c r="J122" s="8" t="s">
        <v>39</v>
      </c>
    </row>
    <row r="123" spans="1:10" s="2" customFormat="1" ht="37.5">
      <c r="A123" s="20" t="s">
        <v>130</v>
      </c>
      <c r="B123" s="47" t="s">
        <v>131</v>
      </c>
      <c r="C123" s="39">
        <f>(C117/C111)/12*1000</f>
        <v>16388.020833333332</v>
      </c>
      <c r="D123" s="39">
        <f t="shared" ref="D123:J123" si="5">(D117/D111)/12*1000</f>
        <v>18597.435897435898</v>
      </c>
      <c r="E123" s="39">
        <f t="shared" si="5"/>
        <v>17615.485564304461</v>
      </c>
      <c r="F123" s="39">
        <f t="shared" si="5"/>
        <v>19365.485564304461</v>
      </c>
      <c r="G123" s="159">
        <f>(G117/G111)/12*1000</f>
        <v>20682.414698162731</v>
      </c>
      <c r="H123" s="159">
        <f t="shared" si="5"/>
        <v>22129.921259842518</v>
      </c>
      <c r="I123" s="159">
        <f t="shared" si="5"/>
        <v>23900.262467191598</v>
      </c>
      <c r="J123" s="159">
        <f t="shared" si="5"/>
        <v>25812.335958005249</v>
      </c>
    </row>
    <row r="124" spans="1:10" s="2" customFormat="1" ht="18.75" customHeight="1">
      <c r="A124" s="21" t="s">
        <v>132</v>
      </c>
      <c r="B124" s="35" t="s">
        <v>133</v>
      </c>
      <c r="C124" s="123"/>
      <c r="D124" s="123"/>
      <c r="E124" s="123"/>
      <c r="F124" s="123"/>
      <c r="G124" s="8" t="s">
        <v>39</v>
      </c>
      <c r="H124" s="8" t="s">
        <v>39</v>
      </c>
      <c r="I124" s="8" t="s">
        <v>39</v>
      </c>
      <c r="J124" s="8" t="s">
        <v>39</v>
      </c>
    </row>
    <row r="125" spans="1:10" s="2" customFormat="1" ht="18.75" customHeight="1">
      <c r="A125" s="21" t="s">
        <v>134</v>
      </c>
      <c r="B125" s="35" t="s">
        <v>135</v>
      </c>
      <c r="C125" s="123"/>
      <c r="D125" s="123"/>
      <c r="E125" s="123"/>
      <c r="F125" s="123"/>
      <c r="G125" s="8" t="s">
        <v>39</v>
      </c>
      <c r="H125" s="8" t="s">
        <v>39</v>
      </c>
      <c r="I125" s="8" t="s">
        <v>39</v>
      </c>
      <c r="J125" s="8" t="s">
        <v>39</v>
      </c>
    </row>
    <row r="126" spans="1:10" s="2" customFormat="1" ht="18.75" customHeight="1">
      <c r="A126" s="4" t="s">
        <v>136</v>
      </c>
      <c r="B126" s="35" t="s">
        <v>137</v>
      </c>
      <c r="C126" s="123">
        <f>(C120/C114)/12*1000</f>
        <v>87583.333333333328</v>
      </c>
      <c r="D126" s="123">
        <f>(D120/D114)/12*1000</f>
        <v>104333.33333333333</v>
      </c>
      <c r="E126" s="123">
        <f>(E120/E114)/12*1000</f>
        <v>93666.666666666672</v>
      </c>
      <c r="F126" s="123">
        <f>(F120/F114)/12*1000</f>
        <v>106666.66666666667</v>
      </c>
      <c r="G126" s="8" t="s">
        <v>39</v>
      </c>
      <c r="H126" s="8" t="s">
        <v>39</v>
      </c>
      <c r="I126" s="8" t="s">
        <v>39</v>
      </c>
      <c r="J126" s="8" t="s">
        <v>39</v>
      </c>
    </row>
    <row r="127" spans="1:10" s="110" customFormat="1" ht="18.75" customHeight="1">
      <c r="A127" s="107" t="s">
        <v>138</v>
      </c>
      <c r="B127" s="108" t="s">
        <v>139</v>
      </c>
      <c r="C127" s="124">
        <v>47746</v>
      </c>
      <c r="D127" s="124">
        <v>57641</v>
      </c>
      <c r="E127" s="124">
        <v>52324</v>
      </c>
      <c r="F127" s="124">
        <v>58477</v>
      </c>
      <c r="G127" s="109" t="s">
        <v>39</v>
      </c>
      <c r="H127" s="109" t="s">
        <v>39</v>
      </c>
      <c r="I127" s="109" t="s">
        <v>39</v>
      </c>
      <c r="J127" s="109" t="s">
        <v>39</v>
      </c>
    </row>
    <row r="128" spans="1:10" s="110" customFormat="1" ht="18.75" customHeight="1">
      <c r="A128" s="107" t="s">
        <v>140</v>
      </c>
      <c r="B128" s="108" t="s">
        <v>141</v>
      </c>
      <c r="C128" s="124">
        <v>29205</v>
      </c>
      <c r="D128" s="124">
        <v>37467</v>
      </c>
      <c r="E128" s="124">
        <v>29543</v>
      </c>
      <c r="F128" s="124">
        <v>43856</v>
      </c>
      <c r="G128" s="109" t="s">
        <v>39</v>
      </c>
      <c r="H128" s="109" t="s">
        <v>39</v>
      </c>
      <c r="I128" s="109" t="s">
        <v>39</v>
      </c>
      <c r="J128" s="109" t="s">
        <v>39</v>
      </c>
    </row>
    <row r="129" spans="1:10" s="110" customFormat="1" ht="18.75" customHeight="1">
      <c r="A129" s="107" t="s">
        <v>142</v>
      </c>
      <c r="B129" s="108" t="s">
        <v>143</v>
      </c>
      <c r="C129" s="124">
        <v>10632.3</v>
      </c>
      <c r="D129" s="124">
        <v>9225.2999999999993</v>
      </c>
      <c r="E129" s="124">
        <v>11800</v>
      </c>
      <c r="F129" s="124">
        <v>4333.7</v>
      </c>
      <c r="G129" s="109" t="s">
        <v>39</v>
      </c>
      <c r="H129" s="109" t="s">
        <v>39</v>
      </c>
      <c r="I129" s="109" t="s">
        <v>39</v>
      </c>
      <c r="J129" s="109" t="s">
        <v>39</v>
      </c>
    </row>
    <row r="130" spans="1:10" s="2" customFormat="1" ht="18.75" customHeight="1">
      <c r="A130" s="4" t="s">
        <v>144</v>
      </c>
      <c r="B130" s="35" t="s">
        <v>145</v>
      </c>
      <c r="C130" s="123">
        <f t="shared" ref="C130:F131" si="6">(C121/C115)/12*1000</f>
        <v>27303.571428571431</v>
      </c>
      <c r="D130" s="123">
        <f t="shared" si="6"/>
        <v>31928.571428571431</v>
      </c>
      <c r="E130" s="123">
        <f t="shared" si="6"/>
        <v>31720.238095238099</v>
      </c>
      <c r="F130" s="123">
        <f t="shared" si="6"/>
        <v>33000</v>
      </c>
      <c r="G130" s="8" t="s">
        <v>39</v>
      </c>
      <c r="H130" s="8" t="s">
        <v>39</v>
      </c>
      <c r="I130" s="8" t="s">
        <v>39</v>
      </c>
      <c r="J130" s="8" t="s">
        <v>39</v>
      </c>
    </row>
    <row r="131" spans="1:10" s="2" customFormat="1" ht="18.75" customHeight="1">
      <c r="A131" s="4" t="s">
        <v>146</v>
      </c>
      <c r="B131" s="35" t="s">
        <v>147</v>
      </c>
      <c r="C131" s="123">
        <f t="shared" si="6"/>
        <v>14405.604719764013</v>
      </c>
      <c r="D131" s="123">
        <f t="shared" si="6"/>
        <v>16228.985507246374</v>
      </c>
      <c r="E131" s="123">
        <f t="shared" si="6"/>
        <v>15173.363095238095</v>
      </c>
      <c r="F131" s="123">
        <f t="shared" si="6"/>
        <v>16881.696428571428</v>
      </c>
      <c r="G131" s="8" t="s">
        <v>39</v>
      </c>
      <c r="H131" s="8" t="s">
        <v>39</v>
      </c>
      <c r="I131" s="8" t="s">
        <v>39</v>
      </c>
      <c r="J131" s="8" t="s">
        <v>39</v>
      </c>
    </row>
    <row r="132" spans="1:10" s="2" customFormat="1" ht="18.75" customHeight="1">
      <c r="A132" s="17"/>
      <c r="C132" s="16"/>
      <c r="D132" s="18"/>
      <c r="E132" s="18"/>
      <c r="F132" s="18"/>
      <c r="G132" s="152"/>
      <c r="H132" s="152"/>
      <c r="I132" s="152"/>
      <c r="J132" s="152"/>
    </row>
    <row r="133" spans="1:10" s="2" customFormat="1" ht="18.600000000000001" customHeight="1">
      <c r="A133" s="17"/>
      <c r="C133" s="89"/>
      <c r="D133" s="18"/>
      <c r="E133" s="18"/>
      <c r="F133" s="18"/>
      <c r="G133" s="152"/>
      <c r="H133" s="152"/>
      <c r="I133" s="152"/>
      <c r="J133" s="152"/>
    </row>
    <row r="134" spans="1:10" s="2" customFormat="1" ht="18.600000000000001" customHeight="1">
      <c r="A134" s="17"/>
      <c r="C134" s="89"/>
      <c r="D134" s="18"/>
      <c r="E134" s="18"/>
      <c r="F134" s="18"/>
      <c r="G134" s="152"/>
      <c r="H134" s="152"/>
      <c r="I134" s="152"/>
      <c r="J134" s="152"/>
    </row>
    <row r="135" spans="1:10" s="2" customFormat="1" ht="18.75" customHeight="1">
      <c r="A135" s="179" t="s">
        <v>454</v>
      </c>
      <c r="B135" s="95"/>
      <c r="C135" s="190"/>
      <c r="D135" s="190"/>
      <c r="E135" s="190"/>
      <c r="F135" s="190"/>
      <c r="G135" s="197" t="s">
        <v>455</v>
      </c>
      <c r="H135" s="197"/>
      <c r="I135" s="180"/>
      <c r="J135" s="180"/>
    </row>
    <row r="136" spans="1:10" s="2" customFormat="1">
      <c r="A136" s="14"/>
      <c r="F136" s="1"/>
      <c r="G136" s="1"/>
      <c r="H136" s="1"/>
      <c r="I136" s="1"/>
      <c r="J136" s="1"/>
    </row>
    <row r="137" spans="1:10" s="2" customFormat="1">
      <c r="A137" s="14"/>
      <c r="F137" s="1"/>
      <c r="G137" s="1"/>
      <c r="H137" s="1"/>
      <c r="I137" s="1"/>
      <c r="J137" s="1"/>
    </row>
    <row r="138" spans="1:10" s="2" customFormat="1">
      <c r="A138" s="14"/>
      <c r="F138" s="1"/>
      <c r="G138" s="1"/>
      <c r="H138" s="1"/>
      <c r="I138" s="1"/>
      <c r="J138" s="1"/>
    </row>
    <row r="139" spans="1:10" s="2" customFormat="1">
      <c r="A139" s="14"/>
      <c r="F139" s="1"/>
      <c r="G139" s="1"/>
      <c r="H139" s="1"/>
      <c r="I139" s="1"/>
      <c r="J139" s="1"/>
    </row>
    <row r="140" spans="1:10" s="2" customFormat="1">
      <c r="A140" s="14"/>
      <c r="F140" s="1"/>
      <c r="G140" s="1"/>
      <c r="H140" s="1"/>
      <c r="I140" s="1"/>
      <c r="J140" s="1"/>
    </row>
    <row r="141" spans="1:10" s="2" customFormat="1">
      <c r="A141" s="14"/>
      <c r="F141" s="1"/>
      <c r="G141" s="1"/>
      <c r="H141" s="1"/>
      <c r="I141" s="1"/>
      <c r="J141" s="1"/>
    </row>
    <row r="142" spans="1:10" s="2" customFormat="1">
      <c r="A142" s="14"/>
      <c r="F142" s="1"/>
      <c r="G142" s="1"/>
      <c r="H142" s="1"/>
      <c r="I142" s="1"/>
      <c r="J142" s="1"/>
    </row>
    <row r="143" spans="1:10" s="2" customFormat="1">
      <c r="A143" s="14"/>
      <c r="F143" s="1"/>
      <c r="G143" s="1"/>
      <c r="H143" s="1"/>
      <c r="I143" s="1"/>
      <c r="J143" s="1"/>
    </row>
    <row r="144" spans="1:10" s="2" customFormat="1">
      <c r="A144" s="14"/>
      <c r="F144" s="1"/>
      <c r="G144" s="1"/>
      <c r="H144" s="1"/>
      <c r="I144" s="1"/>
      <c r="J144" s="1"/>
    </row>
    <row r="145" spans="1:10" s="2" customFormat="1">
      <c r="A145" s="14"/>
      <c r="F145" s="1"/>
      <c r="G145" s="1"/>
      <c r="H145" s="1"/>
      <c r="I145" s="1"/>
      <c r="J145" s="1"/>
    </row>
    <row r="146" spans="1:10" s="2" customFormat="1">
      <c r="A146" s="14"/>
      <c r="F146" s="1"/>
      <c r="G146" s="1"/>
      <c r="H146" s="1"/>
      <c r="I146" s="1"/>
      <c r="J146" s="1"/>
    </row>
    <row r="147" spans="1:10" s="2" customFormat="1">
      <c r="A147" s="14"/>
      <c r="F147" s="1"/>
      <c r="G147" s="1"/>
      <c r="H147" s="1"/>
      <c r="I147" s="1"/>
      <c r="J147" s="1"/>
    </row>
    <row r="148" spans="1:10" s="2" customFormat="1">
      <c r="A148" s="14"/>
      <c r="F148" s="1"/>
      <c r="G148" s="1"/>
      <c r="H148" s="1"/>
      <c r="I148" s="1"/>
      <c r="J148" s="1"/>
    </row>
    <row r="149" spans="1:10" s="2" customFormat="1">
      <c r="A149" s="14"/>
      <c r="F149" s="1"/>
      <c r="G149" s="1"/>
      <c r="H149" s="1"/>
      <c r="I149" s="1"/>
      <c r="J149" s="1"/>
    </row>
    <row r="150" spans="1:10" s="2" customFormat="1">
      <c r="A150" s="14"/>
      <c r="F150" s="1"/>
      <c r="G150" s="1"/>
      <c r="H150" s="1"/>
      <c r="I150" s="1"/>
      <c r="J150" s="1"/>
    </row>
    <row r="151" spans="1:10" s="2" customFormat="1">
      <c r="A151" s="14"/>
      <c r="F151" s="1"/>
      <c r="G151" s="1"/>
      <c r="H151" s="1"/>
      <c r="I151" s="1"/>
      <c r="J151" s="1"/>
    </row>
    <row r="152" spans="1:10" s="2" customFormat="1">
      <c r="A152" s="14"/>
      <c r="F152" s="1"/>
      <c r="G152" s="1"/>
      <c r="H152" s="1"/>
      <c r="I152" s="1"/>
      <c r="J152" s="1"/>
    </row>
    <row r="153" spans="1:10" s="2" customFormat="1">
      <c r="A153" s="14"/>
      <c r="F153" s="1"/>
      <c r="G153" s="1"/>
      <c r="H153" s="1"/>
      <c r="I153" s="1"/>
      <c r="J153" s="1"/>
    </row>
    <row r="154" spans="1:10" s="2" customFormat="1">
      <c r="A154" s="14"/>
      <c r="F154" s="1"/>
      <c r="G154" s="1"/>
      <c r="H154" s="1"/>
      <c r="I154" s="1"/>
      <c r="J154" s="1"/>
    </row>
    <row r="155" spans="1:10" s="2" customFormat="1">
      <c r="A155" s="14"/>
      <c r="F155" s="1"/>
      <c r="G155" s="1"/>
      <c r="H155" s="1"/>
      <c r="I155" s="1"/>
      <c r="J155" s="1"/>
    </row>
    <row r="156" spans="1:10" s="2" customFormat="1">
      <c r="A156" s="14"/>
      <c r="F156" s="1"/>
      <c r="G156" s="1"/>
      <c r="H156" s="1"/>
      <c r="I156" s="1"/>
      <c r="J156" s="1"/>
    </row>
    <row r="157" spans="1:10" s="2" customFormat="1">
      <c r="A157" s="14"/>
      <c r="F157" s="1"/>
      <c r="G157" s="1"/>
      <c r="H157" s="1"/>
      <c r="I157" s="1"/>
      <c r="J157" s="1"/>
    </row>
    <row r="158" spans="1:10" s="2" customFormat="1">
      <c r="A158" s="14"/>
      <c r="F158" s="1"/>
      <c r="G158" s="1"/>
      <c r="H158" s="1"/>
      <c r="I158" s="1"/>
      <c r="J158" s="1"/>
    </row>
    <row r="159" spans="1:10" s="2" customFormat="1">
      <c r="A159" s="14"/>
      <c r="F159" s="1"/>
      <c r="G159" s="1"/>
      <c r="H159" s="1"/>
      <c r="I159" s="1"/>
      <c r="J159" s="1"/>
    </row>
    <row r="160" spans="1:10" s="2" customFormat="1">
      <c r="A160" s="14"/>
      <c r="F160" s="1"/>
      <c r="G160" s="1"/>
      <c r="H160" s="1"/>
      <c r="I160" s="1"/>
      <c r="J160" s="1"/>
    </row>
    <row r="161" spans="1:10" s="2" customFormat="1">
      <c r="A161" s="14"/>
      <c r="F161" s="1"/>
      <c r="G161" s="1"/>
      <c r="H161" s="1"/>
      <c r="I161" s="1"/>
      <c r="J161" s="1"/>
    </row>
    <row r="162" spans="1:10" s="2" customFormat="1">
      <c r="A162" s="14"/>
      <c r="F162" s="1"/>
      <c r="G162" s="1"/>
      <c r="H162" s="1"/>
      <c r="I162" s="1"/>
      <c r="J162" s="1"/>
    </row>
    <row r="163" spans="1:10" s="2" customFormat="1">
      <c r="A163" s="14"/>
      <c r="F163" s="1"/>
      <c r="G163" s="1"/>
      <c r="H163" s="1"/>
      <c r="I163" s="1"/>
      <c r="J163" s="1"/>
    </row>
    <row r="164" spans="1:10" s="2" customFormat="1">
      <c r="A164" s="14"/>
      <c r="F164" s="1"/>
      <c r="G164" s="1"/>
      <c r="H164" s="1"/>
      <c r="I164" s="1"/>
      <c r="J164" s="1"/>
    </row>
    <row r="165" spans="1:10" s="2" customFormat="1">
      <c r="A165" s="14"/>
      <c r="F165" s="1"/>
      <c r="G165" s="1"/>
      <c r="H165" s="1"/>
      <c r="I165" s="1"/>
      <c r="J165" s="1"/>
    </row>
    <row r="166" spans="1:10" s="2" customFormat="1">
      <c r="A166" s="14"/>
      <c r="F166" s="1"/>
      <c r="G166" s="1"/>
      <c r="H166" s="1"/>
      <c r="I166" s="1"/>
      <c r="J166" s="1"/>
    </row>
    <row r="167" spans="1:10" s="2" customFormat="1">
      <c r="A167" s="14"/>
      <c r="F167" s="1"/>
      <c r="G167" s="1"/>
      <c r="H167" s="1"/>
      <c r="I167" s="1"/>
      <c r="J167" s="1"/>
    </row>
    <row r="168" spans="1:10" s="2" customFormat="1">
      <c r="A168" s="14"/>
      <c r="F168" s="1"/>
      <c r="G168" s="1"/>
      <c r="H168" s="1"/>
      <c r="I168" s="1"/>
      <c r="J168" s="1"/>
    </row>
    <row r="169" spans="1:10" s="2" customFormat="1">
      <c r="A169" s="14"/>
      <c r="F169" s="1"/>
      <c r="G169" s="1"/>
      <c r="H169" s="1"/>
      <c r="I169" s="1"/>
      <c r="J169" s="1"/>
    </row>
    <row r="170" spans="1:10" s="2" customFormat="1">
      <c r="A170" s="14"/>
      <c r="F170" s="1"/>
      <c r="G170" s="1"/>
      <c r="H170" s="1"/>
      <c r="I170" s="1"/>
      <c r="J170" s="1"/>
    </row>
    <row r="171" spans="1:10" s="2" customFormat="1">
      <c r="A171" s="14"/>
      <c r="F171" s="1"/>
      <c r="G171" s="1"/>
      <c r="H171" s="1"/>
      <c r="I171" s="1"/>
      <c r="J171" s="1"/>
    </row>
    <row r="172" spans="1:10" s="2" customFormat="1">
      <c r="A172" s="14"/>
      <c r="F172" s="1"/>
      <c r="G172" s="1"/>
      <c r="H172" s="1"/>
      <c r="I172" s="1"/>
      <c r="J172" s="1"/>
    </row>
    <row r="173" spans="1:10" s="2" customFormat="1">
      <c r="A173" s="14"/>
      <c r="F173" s="1"/>
      <c r="G173" s="1"/>
      <c r="H173" s="1"/>
      <c r="I173" s="1"/>
      <c r="J173" s="1"/>
    </row>
    <row r="174" spans="1:10" s="2" customFormat="1">
      <c r="A174" s="14"/>
      <c r="F174" s="1"/>
      <c r="G174" s="1"/>
      <c r="H174" s="1"/>
      <c r="I174" s="1"/>
      <c r="J174" s="1"/>
    </row>
    <row r="175" spans="1:10" s="2" customFormat="1">
      <c r="A175" s="14"/>
      <c r="F175" s="1"/>
      <c r="G175" s="1"/>
      <c r="H175" s="1"/>
      <c r="I175" s="1"/>
      <c r="J175" s="1"/>
    </row>
    <row r="176" spans="1:10" s="2" customFormat="1">
      <c r="A176" s="14"/>
      <c r="F176" s="1"/>
      <c r="G176" s="1"/>
      <c r="H176" s="1"/>
      <c r="I176" s="1"/>
      <c r="J176" s="1"/>
    </row>
    <row r="177" spans="1:10" s="2" customFormat="1">
      <c r="A177" s="14"/>
      <c r="F177" s="1"/>
      <c r="G177" s="1"/>
      <c r="H177" s="1"/>
      <c r="I177" s="1"/>
      <c r="J177" s="1"/>
    </row>
    <row r="178" spans="1:10" s="2" customFormat="1">
      <c r="A178" s="14"/>
      <c r="F178" s="1"/>
      <c r="G178" s="1"/>
      <c r="H178" s="1"/>
      <c r="I178" s="1"/>
      <c r="J178" s="1"/>
    </row>
    <row r="179" spans="1:10" s="2" customFormat="1">
      <c r="A179" s="14"/>
      <c r="F179" s="1"/>
      <c r="G179" s="1"/>
      <c r="H179" s="1"/>
      <c r="I179" s="1"/>
      <c r="J179" s="1"/>
    </row>
    <row r="180" spans="1:10" s="2" customFormat="1">
      <c r="A180" s="14"/>
      <c r="F180" s="1"/>
      <c r="G180" s="1"/>
      <c r="H180" s="1"/>
      <c r="I180" s="1"/>
      <c r="J180" s="1"/>
    </row>
    <row r="181" spans="1:10" s="2" customFormat="1">
      <c r="A181" s="14"/>
      <c r="F181" s="1"/>
      <c r="G181" s="1"/>
      <c r="H181" s="1"/>
      <c r="I181" s="1"/>
      <c r="J181" s="1"/>
    </row>
    <row r="182" spans="1:10" s="2" customFormat="1">
      <c r="A182" s="14"/>
      <c r="F182" s="1"/>
      <c r="G182" s="1"/>
      <c r="H182" s="1"/>
      <c r="I182" s="1"/>
      <c r="J182" s="1"/>
    </row>
    <row r="183" spans="1:10" s="2" customFormat="1">
      <c r="A183" s="14"/>
      <c r="F183" s="1"/>
      <c r="G183" s="1"/>
      <c r="H183" s="1"/>
      <c r="I183" s="1"/>
      <c r="J183" s="1"/>
    </row>
    <row r="184" spans="1:10" s="2" customFormat="1">
      <c r="A184" s="14"/>
      <c r="F184" s="1"/>
      <c r="G184" s="1"/>
      <c r="H184" s="1"/>
      <c r="I184" s="1"/>
      <c r="J184" s="1"/>
    </row>
    <row r="185" spans="1:10" s="2" customFormat="1">
      <c r="A185" s="14"/>
      <c r="F185" s="1"/>
      <c r="G185" s="1"/>
      <c r="H185" s="1"/>
      <c r="I185" s="1"/>
      <c r="J185" s="1"/>
    </row>
    <row r="186" spans="1:10" s="2" customFormat="1">
      <c r="A186" s="14"/>
      <c r="F186" s="1"/>
      <c r="G186" s="1"/>
      <c r="H186" s="1"/>
      <c r="I186" s="1"/>
      <c r="J186" s="1"/>
    </row>
    <row r="187" spans="1:10" s="2" customFormat="1">
      <c r="A187" s="14"/>
      <c r="F187" s="1"/>
      <c r="G187" s="1"/>
      <c r="H187" s="1"/>
      <c r="I187" s="1"/>
      <c r="J187" s="1"/>
    </row>
    <row r="188" spans="1:10" s="2" customFormat="1">
      <c r="A188" s="14"/>
      <c r="F188" s="1"/>
      <c r="G188" s="1"/>
      <c r="H188" s="1"/>
      <c r="I188" s="1"/>
      <c r="J188" s="1"/>
    </row>
    <row r="189" spans="1:10" s="2" customFormat="1">
      <c r="A189" s="14"/>
      <c r="F189" s="1"/>
      <c r="G189" s="1"/>
      <c r="H189" s="1"/>
      <c r="I189" s="1"/>
      <c r="J189" s="1"/>
    </row>
    <row r="190" spans="1:10" s="2" customFormat="1">
      <c r="A190" s="14"/>
      <c r="F190" s="1"/>
      <c r="G190" s="1"/>
      <c r="H190" s="1"/>
      <c r="I190" s="1"/>
      <c r="J190" s="1"/>
    </row>
    <row r="191" spans="1:10" s="2" customFormat="1">
      <c r="A191" s="14"/>
      <c r="F191" s="1"/>
      <c r="G191" s="1"/>
      <c r="H191" s="1"/>
      <c r="I191" s="1"/>
      <c r="J191" s="1"/>
    </row>
    <row r="192" spans="1:10" s="2" customFormat="1">
      <c r="A192" s="14"/>
      <c r="F192" s="1"/>
      <c r="G192" s="1"/>
      <c r="H192" s="1"/>
      <c r="I192" s="1"/>
      <c r="J192" s="1"/>
    </row>
    <row r="193" spans="1:10" s="2" customFormat="1">
      <c r="A193" s="14"/>
      <c r="F193" s="1"/>
      <c r="G193" s="1"/>
      <c r="H193" s="1"/>
      <c r="I193" s="1"/>
      <c r="J193" s="1"/>
    </row>
    <row r="194" spans="1:10" s="2" customFormat="1">
      <c r="A194" s="14"/>
      <c r="F194" s="1"/>
      <c r="G194" s="1"/>
      <c r="H194" s="1"/>
      <c r="I194" s="1"/>
      <c r="J194" s="1"/>
    </row>
    <row r="195" spans="1:10" s="2" customFormat="1">
      <c r="A195" s="14"/>
      <c r="F195" s="1"/>
      <c r="G195" s="1"/>
      <c r="H195" s="1"/>
      <c r="I195" s="1"/>
      <c r="J195" s="1"/>
    </row>
    <row r="196" spans="1:10" s="2" customFormat="1">
      <c r="A196" s="14"/>
      <c r="F196" s="1"/>
      <c r="G196" s="1"/>
      <c r="H196" s="1"/>
      <c r="I196" s="1"/>
      <c r="J196" s="1"/>
    </row>
    <row r="197" spans="1:10" s="2" customFormat="1">
      <c r="A197" s="14"/>
      <c r="F197" s="1"/>
      <c r="G197" s="1"/>
      <c r="H197" s="1"/>
      <c r="I197" s="1"/>
      <c r="J197" s="1"/>
    </row>
    <row r="198" spans="1:10" s="2" customFormat="1">
      <c r="A198" s="14"/>
      <c r="F198" s="1"/>
      <c r="G198" s="1"/>
      <c r="H198" s="1"/>
      <c r="I198" s="1"/>
      <c r="J198" s="1"/>
    </row>
    <row r="199" spans="1:10" s="2" customFormat="1">
      <c r="A199" s="14"/>
      <c r="F199" s="1"/>
      <c r="G199" s="1"/>
      <c r="H199" s="1"/>
      <c r="I199" s="1"/>
      <c r="J199" s="1"/>
    </row>
    <row r="200" spans="1:10" s="2" customFormat="1">
      <c r="A200" s="14"/>
      <c r="F200" s="1"/>
      <c r="G200" s="1"/>
      <c r="H200" s="1"/>
      <c r="I200" s="1"/>
      <c r="J200" s="1"/>
    </row>
    <row r="201" spans="1:10" s="2" customFormat="1">
      <c r="A201" s="14"/>
      <c r="F201" s="1"/>
      <c r="G201" s="1"/>
      <c r="H201" s="1"/>
      <c r="I201" s="1"/>
      <c r="J201" s="1"/>
    </row>
    <row r="202" spans="1:10" s="2" customFormat="1">
      <c r="A202" s="14"/>
      <c r="F202" s="1"/>
      <c r="G202" s="1"/>
      <c r="H202" s="1"/>
      <c r="I202" s="1"/>
      <c r="J202" s="1"/>
    </row>
    <row r="203" spans="1:10" s="2" customFormat="1">
      <c r="A203" s="14"/>
      <c r="F203" s="1"/>
      <c r="G203" s="1"/>
      <c r="H203" s="1"/>
      <c r="I203" s="1"/>
      <c r="J203" s="1"/>
    </row>
    <row r="204" spans="1:10" s="2" customFormat="1">
      <c r="A204" s="14"/>
      <c r="F204" s="1"/>
      <c r="G204" s="1"/>
      <c r="H204" s="1"/>
      <c r="I204" s="1"/>
      <c r="J204" s="1"/>
    </row>
    <row r="205" spans="1:10" s="2" customFormat="1">
      <c r="A205" s="14"/>
      <c r="F205" s="1"/>
      <c r="G205" s="1"/>
      <c r="H205" s="1"/>
      <c r="I205" s="1"/>
      <c r="J205" s="1"/>
    </row>
    <row r="206" spans="1:10" s="2" customFormat="1">
      <c r="A206" s="14"/>
      <c r="F206" s="1"/>
      <c r="G206" s="1"/>
      <c r="H206" s="1"/>
      <c r="I206" s="1"/>
      <c r="J206" s="1"/>
    </row>
    <row r="207" spans="1:10" s="2" customFormat="1">
      <c r="A207" s="14"/>
      <c r="F207" s="1"/>
      <c r="G207" s="1"/>
      <c r="H207" s="1"/>
      <c r="I207" s="1"/>
      <c r="J207" s="1"/>
    </row>
    <row r="208" spans="1:10" s="2" customFormat="1">
      <c r="A208" s="14"/>
      <c r="F208" s="1"/>
      <c r="G208" s="1"/>
      <c r="H208" s="1"/>
      <c r="I208" s="1"/>
      <c r="J208" s="1"/>
    </row>
    <row r="209" spans="1:10" s="2" customFormat="1">
      <c r="A209" s="14"/>
      <c r="F209" s="1"/>
      <c r="G209" s="1"/>
      <c r="H209" s="1"/>
      <c r="I209" s="1"/>
      <c r="J209" s="1"/>
    </row>
    <row r="210" spans="1:10" s="2" customFormat="1">
      <c r="A210" s="14"/>
      <c r="F210" s="1"/>
      <c r="G210" s="1"/>
      <c r="H210" s="1"/>
      <c r="I210" s="1"/>
      <c r="J210" s="1"/>
    </row>
    <row r="211" spans="1:10" s="2" customFormat="1">
      <c r="A211" s="14"/>
      <c r="F211" s="1"/>
      <c r="G211" s="1"/>
      <c r="H211" s="1"/>
      <c r="I211" s="1"/>
      <c r="J211" s="1"/>
    </row>
    <row r="212" spans="1:10" s="2" customFormat="1">
      <c r="A212" s="14"/>
      <c r="F212" s="1"/>
      <c r="G212" s="1"/>
      <c r="H212" s="1"/>
      <c r="I212" s="1"/>
      <c r="J212" s="1"/>
    </row>
    <row r="213" spans="1:10" s="2" customFormat="1">
      <c r="A213" s="14"/>
      <c r="F213" s="1"/>
      <c r="G213" s="1"/>
      <c r="H213" s="1"/>
      <c r="I213" s="1"/>
      <c r="J213" s="1"/>
    </row>
    <row r="214" spans="1:10" s="2" customFormat="1">
      <c r="A214" s="14"/>
      <c r="F214" s="1"/>
      <c r="G214" s="1"/>
      <c r="H214" s="1"/>
      <c r="I214" s="1"/>
      <c r="J214" s="1"/>
    </row>
    <row r="215" spans="1:10" s="2" customFormat="1">
      <c r="A215" s="14"/>
      <c r="F215" s="1"/>
      <c r="G215" s="1"/>
      <c r="H215" s="1"/>
      <c r="I215" s="1"/>
      <c r="J215" s="1"/>
    </row>
    <row r="216" spans="1:10" s="2" customFormat="1">
      <c r="A216" s="14"/>
      <c r="F216" s="1"/>
      <c r="G216" s="1"/>
      <c r="H216" s="1"/>
      <c r="I216" s="1"/>
      <c r="J216" s="1"/>
    </row>
    <row r="217" spans="1:10" s="2" customFormat="1">
      <c r="A217" s="14"/>
      <c r="F217" s="1"/>
      <c r="G217" s="1"/>
      <c r="H217" s="1"/>
      <c r="I217" s="1"/>
      <c r="J217" s="1"/>
    </row>
    <row r="218" spans="1:10" s="2" customFormat="1">
      <c r="A218" s="14"/>
      <c r="F218" s="1"/>
      <c r="G218" s="1"/>
      <c r="H218" s="1"/>
      <c r="I218" s="1"/>
      <c r="J218" s="1"/>
    </row>
    <row r="219" spans="1:10" s="2" customFormat="1">
      <c r="A219" s="14"/>
      <c r="F219" s="1"/>
      <c r="G219" s="1"/>
      <c r="H219" s="1"/>
      <c r="I219" s="1"/>
      <c r="J219" s="1"/>
    </row>
    <row r="220" spans="1:10" s="2" customFormat="1">
      <c r="A220" s="14"/>
      <c r="F220" s="1"/>
      <c r="G220" s="1"/>
      <c r="H220" s="1"/>
      <c r="I220" s="1"/>
      <c r="J220" s="1"/>
    </row>
    <row r="221" spans="1:10" s="2" customFormat="1">
      <c r="A221" s="14"/>
      <c r="F221" s="1"/>
      <c r="G221" s="1"/>
      <c r="H221" s="1"/>
      <c r="I221" s="1"/>
      <c r="J221" s="1"/>
    </row>
    <row r="222" spans="1:10" s="2" customFormat="1">
      <c r="A222" s="14"/>
      <c r="F222" s="1"/>
      <c r="G222" s="1"/>
      <c r="H222" s="1"/>
      <c r="I222" s="1"/>
      <c r="J222" s="1"/>
    </row>
    <row r="223" spans="1:10" s="2" customFormat="1">
      <c r="A223" s="14"/>
      <c r="F223" s="1"/>
      <c r="G223" s="1"/>
      <c r="H223" s="1"/>
      <c r="I223" s="1"/>
      <c r="J223" s="1"/>
    </row>
    <row r="224" spans="1:10" s="2" customFormat="1">
      <c r="A224" s="14"/>
      <c r="F224" s="1"/>
      <c r="G224" s="1"/>
      <c r="H224" s="1"/>
      <c r="I224" s="1"/>
      <c r="J224" s="1"/>
    </row>
    <row r="225" spans="1:10" s="2" customFormat="1">
      <c r="A225" s="14"/>
      <c r="F225" s="1"/>
      <c r="G225" s="1"/>
      <c r="H225" s="1"/>
      <c r="I225" s="1"/>
      <c r="J225" s="1"/>
    </row>
    <row r="226" spans="1:10" s="2" customFormat="1">
      <c r="A226" s="14"/>
      <c r="F226" s="1"/>
      <c r="G226" s="1"/>
      <c r="H226" s="1"/>
      <c r="I226" s="1"/>
      <c r="J226" s="1"/>
    </row>
    <row r="227" spans="1:10" s="2" customFormat="1">
      <c r="A227" s="14"/>
      <c r="F227" s="1"/>
      <c r="G227" s="1"/>
      <c r="H227" s="1"/>
      <c r="I227" s="1"/>
      <c r="J227" s="1"/>
    </row>
    <row r="228" spans="1:10" s="2" customFormat="1">
      <c r="A228" s="14"/>
      <c r="F228" s="1"/>
      <c r="G228" s="1"/>
      <c r="H228" s="1"/>
      <c r="I228" s="1"/>
      <c r="J228" s="1"/>
    </row>
    <row r="229" spans="1:10" s="2" customFormat="1">
      <c r="A229" s="14"/>
      <c r="F229" s="1"/>
      <c r="G229" s="1"/>
      <c r="H229" s="1"/>
      <c r="I229" s="1"/>
      <c r="J229" s="1"/>
    </row>
    <row r="230" spans="1:10" s="2" customFormat="1">
      <c r="A230" s="14"/>
      <c r="F230" s="1"/>
      <c r="G230" s="1"/>
      <c r="H230" s="1"/>
      <c r="I230" s="1"/>
      <c r="J230" s="1"/>
    </row>
    <row r="231" spans="1:10" s="2" customFormat="1">
      <c r="A231" s="14"/>
      <c r="F231" s="1"/>
      <c r="G231" s="1"/>
      <c r="H231" s="1"/>
      <c r="I231" s="1"/>
      <c r="J231" s="1"/>
    </row>
    <row r="232" spans="1:10" s="2" customFormat="1">
      <c r="A232" s="14"/>
      <c r="F232" s="1"/>
      <c r="G232" s="1"/>
      <c r="H232" s="1"/>
      <c r="I232" s="1"/>
      <c r="J232" s="1"/>
    </row>
    <row r="233" spans="1:10" s="2" customFormat="1">
      <c r="A233" s="14"/>
      <c r="F233" s="1"/>
      <c r="G233" s="1"/>
      <c r="H233" s="1"/>
      <c r="I233" s="1"/>
      <c r="J233" s="1"/>
    </row>
    <row r="234" spans="1:10" s="2" customFormat="1">
      <c r="A234" s="14"/>
      <c r="F234" s="1"/>
      <c r="G234" s="1"/>
      <c r="H234" s="1"/>
      <c r="I234" s="1"/>
      <c r="J234" s="1"/>
    </row>
    <row r="235" spans="1:10" s="2" customFormat="1">
      <c r="A235" s="14"/>
      <c r="F235" s="1"/>
      <c r="G235" s="1"/>
      <c r="H235" s="1"/>
      <c r="I235" s="1"/>
      <c r="J235" s="1"/>
    </row>
    <row r="236" spans="1:10" s="2" customFormat="1">
      <c r="A236" s="14"/>
      <c r="F236" s="1"/>
      <c r="G236" s="1"/>
      <c r="H236" s="1"/>
      <c r="I236" s="1"/>
      <c r="J236" s="1"/>
    </row>
    <row r="237" spans="1:10" s="2" customFormat="1">
      <c r="A237" s="14"/>
      <c r="F237" s="1"/>
      <c r="G237" s="1"/>
      <c r="H237" s="1"/>
      <c r="I237" s="1"/>
      <c r="J237" s="1"/>
    </row>
    <row r="238" spans="1:10" s="2" customFormat="1">
      <c r="A238" s="14"/>
      <c r="F238" s="1"/>
      <c r="G238" s="1"/>
      <c r="H238" s="1"/>
      <c r="I238" s="1"/>
      <c r="J238" s="1"/>
    </row>
    <row r="239" spans="1:10" s="2" customFormat="1">
      <c r="A239" s="14"/>
      <c r="F239" s="1"/>
      <c r="G239" s="1"/>
      <c r="H239" s="1"/>
      <c r="I239" s="1"/>
      <c r="J239" s="1"/>
    </row>
    <row r="240" spans="1:10" s="2" customFormat="1">
      <c r="A240" s="14"/>
      <c r="F240" s="1"/>
      <c r="G240" s="1"/>
      <c r="H240" s="1"/>
      <c r="I240" s="1"/>
      <c r="J240" s="1"/>
    </row>
    <row r="241" spans="1:10" s="2" customFormat="1">
      <c r="A241" s="14"/>
      <c r="F241" s="1"/>
      <c r="G241" s="1"/>
      <c r="H241" s="1"/>
      <c r="I241" s="1"/>
      <c r="J241" s="1"/>
    </row>
    <row r="242" spans="1:10" s="2" customFormat="1">
      <c r="A242" s="14"/>
      <c r="F242" s="1"/>
      <c r="G242" s="1"/>
      <c r="H242" s="1"/>
      <c r="I242" s="1"/>
      <c r="J242" s="1"/>
    </row>
    <row r="243" spans="1:10" s="2" customFormat="1">
      <c r="A243" s="14"/>
      <c r="F243" s="1"/>
      <c r="G243" s="1"/>
      <c r="H243" s="1"/>
      <c r="I243" s="1"/>
      <c r="J243" s="1"/>
    </row>
    <row r="244" spans="1:10" s="2" customFormat="1">
      <c r="A244" s="14"/>
      <c r="F244" s="1"/>
      <c r="G244" s="1"/>
      <c r="H244" s="1"/>
      <c r="I244" s="1"/>
      <c r="J244" s="1"/>
    </row>
    <row r="245" spans="1:10" s="2" customFormat="1">
      <c r="A245" s="14"/>
      <c r="F245" s="1"/>
      <c r="G245" s="1"/>
      <c r="H245" s="1"/>
      <c r="I245" s="1"/>
      <c r="J245" s="1"/>
    </row>
    <row r="246" spans="1:10" s="2" customFormat="1">
      <c r="A246" s="14"/>
      <c r="F246" s="1"/>
      <c r="G246" s="1"/>
      <c r="H246" s="1"/>
      <c r="I246" s="1"/>
      <c r="J246" s="1"/>
    </row>
    <row r="247" spans="1:10" s="2" customFormat="1">
      <c r="A247" s="14"/>
      <c r="F247" s="1"/>
      <c r="G247" s="1"/>
      <c r="H247" s="1"/>
      <c r="I247" s="1"/>
      <c r="J247" s="1"/>
    </row>
    <row r="248" spans="1:10" s="2" customFormat="1">
      <c r="A248" s="14"/>
      <c r="F248" s="1"/>
      <c r="G248" s="1"/>
      <c r="H248" s="1"/>
      <c r="I248" s="1"/>
      <c r="J248" s="1"/>
    </row>
    <row r="249" spans="1:10" s="2" customFormat="1">
      <c r="A249" s="14"/>
      <c r="F249" s="1"/>
      <c r="G249" s="1"/>
      <c r="H249" s="1"/>
      <c r="I249" s="1"/>
      <c r="J249" s="1"/>
    </row>
    <row r="250" spans="1:10" s="2" customFormat="1">
      <c r="A250" s="14"/>
      <c r="F250" s="1"/>
      <c r="G250" s="1"/>
      <c r="H250" s="1"/>
      <c r="I250" s="1"/>
      <c r="J250" s="1"/>
    </row>
    <row r="251" spans="1:10" s="2" customFormat="1">
      <c r="A251" s="14"/>
      <c r="F251" s="1"/>
      <c r="G251" s="1"/>
      <c r="H251" s="1"/>
      <c r="I251" s="1"/>
      <c r="J251" s="1"/>
    </row>
    <row r="252" spans="1:10" s="2" customFormat="1">
      <c r="A252" s="14"/>
      <c r="F252" s="1"/>
      <c r="G252" s="1"/>
      <c r="H252" s="1"/>
      <c r="I252" s="1"/>
      <c r="J252" s="1"/>
    </row>
    <row r="253" spans="1:10" s="2" customFormat="1">
      <c r="A253" s="14"/>
      <c r="F253" s="1"/>
      <c r="G253" s="1"/>
      <c r="H253" s="1"/>
      <c r="I253" s="1"/>
      <c r="J253" s="1"/>
    </row>
    <row r="254" spans="1:10" s="2" customFormat="1">
      <c r="A254" s="14"/>
      <c r="F254" s="1"/>
      <c r="G254" s="1"/>
      <c r="H254" s="1"/>
      <c r="I254" s="1"/>
      <c r="J254" s="1"/>
    </row>
    <row r="255" spans="1:10" s="2" customFormat="1">
      <c r="A255" s="14"/>
      <c r="F255" s="1"/>
      <c r="G255" s="1"/>
      <c r="H255" s="1"/>
      <c r="I255" s="1"/>
      <c r="J255" s="1"/>
    </row>
    <row r="256" spans="1:10" s="2" customFormat="1">
      <c r="A256" s="14"/>
      <c r="F256" s="1"/>
      <c r="G256" s="1"/>
      <c r="H256" s="1"/>
      <c r="I256" s="1"/>
      <c r="J256" s="1"/>
    </row>
    <row r="257" spans="1:10" s="2" customFormat="1">
      <c r="A257" s="14"/>
      <c r="F257" s="1"/>
      <c r="G257" s="1"/>
      <c r="H257" s="1"/>
      <c r="I257" s="1"/>
      <c r="J257" s="1"/>
    </row>
    <row r="258" spans="1:10" s="2" customFormat="1">
      <c r="A258" s="14"/>
      <c r="F258" s="1"/>
      <c r="G258" s="1"/>
      <c r="H258" s="1"/>
      <c r="I258" s="1"/>
      <c r="J258" s="1"/>
    </row>
    <row r="259" spans="1:10" s="2" customFormat="1">
      <c r="A259" s="14"/>
      <c r="F259" s="1"/>
      <c r="G259" s="1"/>
      <c r="H259" s="1"/>
      <c r="I259" s="1"/>
      <c r="J259" s="1"/>
    </row>
    <row r="260" spans="1:10" s="2" customFormat="1">
      <c r="A260" s="14"/>
      <c r="F260" s="1"/>
      <c r="G260" s="1"/>
      <c r="H260" s="1"/>
      <c r="I260" s="1"/>
      <c r="J260" s="1"/>
    </row>
    <row r="261" spans="1:10" s="2" customFormat="1">
      <c r="A261" s="14"/>
      <c r="F261" s="1"/>
      <c r="G261" s="1"/>
      <c r="H261" s="1"/>
      <c r="I261" s="1"/>
      <c r="J261" s="1"/>
    </row>
    <row r="262" spans="1:10" s="2" customFormat="1">
      <c r="A262" s="14"/>
      <c r="F262" s="1"/>
      <c r="G262" s="1"/>
      <c r="H262" s="1"/>
      <c r="I262" s="1"/>
      <c r="J262" s="1"/>
    </row>
    <row r="263" spans="1:10" s="2" customFormat="1">
      <c r="A263" s="14"/>
      <c r="F263" s="1"/>
      <c r="G263" s="1"/>
      <c r="H263" s="1"/>
      <c r="I263" s="1"/>
      <c r="J263" s="1"/>
    </row>
    <row r="264" spans="1:10" s="2" customFormat="1">
      <c r="A264" s="14"/>
      <c r="F264" s="1"/>
      <c r="G264" s="1"/>
      <c r="H264" s="1"/>
      <c r="I264" s="1"/>
      <c r="J264" s="1"/>
    </row>
    <row r="265" spans="1:10" s="2" customFormat="1">
      <c r="A265" s="14"/>
      <c r="F265" s="1"/>
      <c r="G265" s="1"/>
      <c r="H265" s="1"/>
      <c r="I265" s="1"/>
      <c r="J265" s="1"/>
    </row>
    <row r="266" spans="1:10" s="2" customFormat="1">
      <c r="A266" s="14"/>
      <c r="F266" s="1"/>
      <c r="G266" s="1"/>
      <c r="H266" s="1"/>
      <c r="I266" s="1"/>
      <c r="J266" s="1"/>
    </row>
    <row r="267" spans="1:10" s="2" customFormat="1">
      <c r="A267" s="14"/>
      <c r="F267" s="1"/>
      <c r="G267" s="1"/>
      <c r="H267" s="1"/>
      <c r="I267" s="1"/>
      <c r="J267" s="1"/>
    </row>
    <row r="268" spans="1:10" s="2" customFormat="1">
      <c r="A268" s="14"/>
      <c r="F268" s="1"/>
      <c r="G268" s="1"/>
      <c r="H268" s="1"/>
      <c r="I268" s="1"/>
      <c r="J268" s="1"/>
    </row>
    <row r="269" spans="1:10" s="2" customFormat="1">
      <c r="A269" s="14"/>
      <c r="F269" s="1"/>
      <c r="G269" s="1"/>
      <c r="H269" s="1"/>
      <c r="I269" s="1"/>
      <c r="J269" s="1"/>
    </row>
    <row r="270" spans="1:10" s="2" customFormat="1">
      <c r="A270" s="14"/>
      <c r="F270" s="1"/>
      <c r="G270" s="1"/>
      <c r="H270" s="1"/>
      <c r="I270" s="1"/>
      <c r="J270" s="1"/>
    </row>
    <row r="271" spans="1:10" s="2" customFormat="1">
      <c r="A271" s="14"/>
      <c r="F271" s="1"/>
      <c r="G271" s="1"/>
      <c r="H271" s="1"/>
      <c r="I271" s="1"/>
      <c r="J271" s="1"/>
    </row>
    <row r="272" spans="1:10" s="2" customFormat="1">
      <c r="A272" s="14"/>
      <c r="F272" s="1"/>
      <c r="G272" s="1"/>
      <c r="H272" s="1"/>
      <c r="I272" s="1"/>
      <c r="J272" s="1"/>
    </row>
    <row r="273" spans="1:10" s="2" customFormat="1">
      <c r="A273" s="14"/>
      <c r="F273" s="1"/>
      <c r="G273" s="1"/>
      <c r="H273" s="1"/>
      <c r="I273" s="1"/>
      <c r="J273" s="1"/>
    </row>
    <row r="274" spans="1:10" s="2" customFormat="1">
      <c r="A274" s="14"/>
      <c r="F274" s="1"/>
      <c r="G274" s="1"/>
      <c r="H274" s="1"/>
      <c r="I274" s="1"/>
      <c r="J274" s="1"/>
    </row>
    <row r="275" spans="1:10" s="2" customFormat="1">
      <c r="A275" s="14"/>
      <c r="F275" s="1"/>
      <c r="G275" s="1"/>
      <c r="H275" s="1"/>
      <c r="I275" s="1"/>
      <c r="J275" s="1"/>
    </row>
    <row r="276" spans="1:10" s="2" customFormat="1">
      <c r="A276" s="14"/>
      <c r="F276" s="1"/>
      <c r="G276" s="1"/>
      <c r="H276" s="1"/>
      <c r="I276" s="1"/>
      <c r="J276" s="1"/>
    </row>
    <row r="277" spans="1:10" s="2" customFormat="1">
      <c r="A277" s="14"/>
      <c r="F277" s="1"/>
      <c r="G277" s="1"/>
      <c r="H277" s="1"/>
      <c r="I277" s="1"/>
      <c r="J277" s="1"/>
    </row>
    <row r="278" spans="1:10" s="2" customFormat="1">
      <c r="A278" s="14"/>
      <c r="F278" s="1"/>
      <c r="G278" s="1"/>
      <c r="H278" s="1"/>
      <c r="I278" s="1"/>
      <c r="J278" s="1"/>
    </row>
    <row r="279" spans="1:10" s="2" customFormat="1">
      <c r="A279" s="14"/>
      <c r="F279" s="1"/>
      <c r="G279" s="1"/>
      <c r="H279" s="1"/>
      <c r="I279" s="1"/>
      <c r="J279" s="1"/>
    </row>
    <row r="280" spans="1:10" s="2" customFormat="1">
      <c r="A280" s="14"/>
      <c r="F280" s="1"/>
      <c r="G280" s="1"/>
      <c r="H280" s="1"/>
      <c r="I280" s="1"/>
      <c r="J280" s="1"/>
    </row>
    <row r="281" spans="1:10" s="2" customFormat="1">
      <c r="A281" s="14"/>
      <c r="F281" s="1"/>
      <c r="G281" s="1"/>
      <c r="H281" s="1"/>
      <c r="I281" s="1"/>
      <c r="J281" s="1"/>
    </row>
    <row r="282" spans="1:10" s="2" customFormat="1">
      <c r="A282" s="14"/>
      <c r="F282" s="1"/>
      <c r="G282" s="1"/>
      <c r="H282" s="1"/>
      <c r="I282" s="1"/>
      <c r="J282" s="1"/>
    </row>
    <row r="283" spans="1:10" s="2" customFormat="1">
      <c r="A283" s="14"/>
      <c r="F283" s="1"/>
      <c r="G283" s="1"/>
      <c r="H283" s="1"/>
      <c r="I283" s="1"/>
      <c r="J283" s="1"/>
    </row>
    <row r="284" spans="1:10" s="2" customFormat="1">
      <c r="A284" s="14"/>
      <c r="F284" s="1"/>
      <c r="G284" s="1"/>
      <c r="H284" s="1"/>
      <c r="I284" s="1"/>
      <c r="J284" s="1"/>
    </row>
    <row r="285" spans="1:10" s="2" customFormat="1">
      <c r="A285" s="14"/>
      <c r="F285" s="1"/>
      <c r="G285" s="1"/>
      <c r="H285" s="1"/>
      <c r="I285" s="1"/>
      <c r="J285" s="1"/>
    </row>
    <row r="286" spans="1:10" s="2" customFormat="1">
      <c r="A286" s="14"/>
      <c r="F286" s="1"/>
      <c r="G286" s="1"/>
      <c r="H286" s="1"/>
      <c r="I286" s="1"/>
      <c r="J286" s="1"/>
    </row>
  </sheetData>
  <mergeCells count="60">
    <mergeCell ref="A3:B3"/>
    <mergeCell ref="A14:B14"/>
    <mergeCell ref="G14:J14"/>
    <mergeCell ref="A15:B15"/>
    <mergeCell ref="G7:J7"/>
    <mergeCell ref="G13:J13"/>
    <mergeCell ref="A9:B9"/>
    <mergeCell ref="G9:J9"/>
    <mergeCell ref="A10:D10"/>
    <mergeCell ref="G10:J10"/>
    <mergeCell ref="A12:B12"/>
    <mergeCell ref="C12:D12"/>
    <mergeCell ref="B24:H24"/>
    <mergeCell ref="B21:F21"/>
    <mergeCell ref="A19:A20"/>
    <mergeCell ref="I23:I24"/>
    <mergeCell ref="J23:J24"/>
    <mergeCell ref="A18:D18"/>
    <mergeCell ref="I19:I20"/>
    <mergeCell ref="I21:I22"/>
    <mergeCell ref="J21:J22"/>
    <mergeCell ref="B19:F20"/>
    <mergeCell ref="B22:F22"/>
    <mergeCell ref="G18:H18"/>
    <mergeCell ref="I18:J18"/>
    <mergeCell ref="G19:G20"/>
    <mergeCell ref="A35:J35"/>
    <mergeCell ref="B29:G29"/>
    <mergeCell ref="B30:G30"/>
    <mergeCell ref="H30:I30"/>
    <mergeCell ref="B23:F23"/>
    <mergeCell ref="I25:I26"/>
    <mergeCell ref="H19:H20"/>
    <mergeCell ref="A33:J33"/>
    <mergeCell ref="J19:J20"/>
    <mergeCell ref="I27:I28"/>
    <mergeCell ref="J27:J28"/>
    <mergeCell ref="B28:H28"/>
    <mergeCell ref="J25:J26"/>
    <mergeCell ref="B25:H25"/>
    <mergeCell ref="B26:H26"/>
    <mergeCell ref="G37:J37"/>
    <mergeCell ref="B27:H27"/>
    <mergeCell ref="H29:I29"/>
    <mergeCell ref="A34:J34"/>
    <mergeCell ref="A46:J46"/>
    <mergeCell ref="A40:J40"/>
    <mergeCell ref="F37:F38"/>
    <mergeCell ref="C37:C38"/>
    <mergeCell ref="B37:B38"/>
    <mergeCell ref="A37:A38"/>
    <mergeCell ref="D37:D38"/>
    <mergeCell ref="E37:E38"/>
    <mergeCell ref="A53:J53"/>
    <mergeCell ref="C135:F135"/>
    <mergeCell ref="A110:J110"/>
    <mergeCell ref="A99:J99"/>
    <mergeCell ref="A77:J77"/>
    <mergeCell ref="A55:J55"/>
    <mergeCell ref="G135:H135"/>
  </mergeCells>
  <phoneticPr fontId="3" type="noConversion"/>
  <printOptions horizontalCentered="1"/>
  <pageMargins left="0.98425196850393704" right="0.39370078740157483" top="0.78740157480314965" bottom="0.59055118110236227" header="0.39370078740157483" footer="0.19685039370078741"/>
  <pageSetup paperSize="9" scale="46" fitToHeight="4" orientation="landscape" r:id="rId1"/>
  <headerFooter differentFirst="1" alignWithMargins="0">
    <oddHeader xml:space="preserve">&amp;R&amp;P
</oddHeader>
  </headerFooter>
  <rowBreaks count="3" manualBreakCount="3">
    <brk id="45" max="9" man="1"/>
    <brk id="63" max="9" man="1"/>
    <brk id="88" max="9" man="1"/>
  </rowBreaks>
  <ignoredErrors>
    <ignoredError sqref="B111 B1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1"/>
  <sheetViews>
    <sheetView zoomScale="50" zoomScaleNormal="50" zoomScaleSheetLayoutView="80" workbookViewId="0">
      <selection activeCell="A11" sqref="A11:A12"/>
    </sheetView>
  </sheetViews>
  <sheetFormatPr defaultColWidth="9.140625" defaultRowHeight="18.75"/>
  <cols>
    <col min="1" max="1" width="89.85546875" style="1" customWidth="1"/>
    <col min="2" max="2" width="14.85546875" style="2" customWidth="1"/>
    <col min="3" max="5" width="19.85546875" style="2" customWidth="1"/>
    <col min="6" max="15" width="19.85546875" style="1" customWidth="1"/>
    <col min="16" max="16" width="9.140625" style="1" customWidth="1"/>
    <col min="17" max="16384" width="9.140625" style="1"/>
  </cols>
  <sheetData>
    <row r="1" spans="1:15">
      <c r="A1" s="251" t="s">
        <v>148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52"/>
      <c r="N1" s="252"/>
    </row>
    <row r="2" spans="1:15" ht="13.5" customHeight="1"/>
    <row r="3" spans="1:15">
      <c r="A3" s="249" t="s">
        <v>149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 ht="9" customHeight="1">
      <c r="B4" s="10"/>
      <c r="C4" s="1"/>
      <c r="D4" s="1"/>
      <c r="E4" s="1"/>
    </row>
    <row r="5" spans="1:15" ht="18.75" customHeight="1">
      <c r="A5" s="141" t="s">
        <v>150</v>
      </c>
      <c r="B5" s="247" t="s">
        <v>151</v>
      </c>
      <c r="C5" s="248"/>
      <c r="D5" s="248"/>
      <c r="E5" s="248"/>
      <c r="F5" s="215" t="s">
        <v>152</v>
      </c>
      <c r="G5" s="215"/>
      <c r="H5" s="215"/>
      <c r="I5" s="215"/>
      <c r="J5" s="215"/>
      <c r="K5" s="215"/>
      <c r="L5" s="215"/>
      <c r="M5" s="215"/>
      <c r="N5" s="215"/>
      <c r="O5" s="215"/>
    </row>
    <row r="6" spans="1:15" ht="18.75" customHeight="1">
      <c r="A6" s="141">
        <v>1</v>
      </c>
      <c r="B6" s="247">
        <v>2</v>
      </c>
      <c r="C6" s="248"/>
      <c r="D6" s="248"/>
      <c r="E6" s="248"/>
      <c r="F6" s="215">
        <v>3</v>
      </c>
      <c r="G6" s="215"/>
      <c r="H6" s="215"/>
      <c r="I6" s="215"/>
      <c r="J6" s="215"/>
      <c r="K6" s="215"/>
      <c r="L6" s="215"/>
      <c r="M6" s="215"/>
      <c r="N6" s="215"/>
      <c r="O6" s="215"/>
    </row>
    <row r="7" spans="1:15" ht="18.75" customHeight="1">
      <c r="A7" s="25"/>
      <c r="B7" s="253"/>
      <c r="C7" s="254"/>
      <c r="D7" s="254"/>
      <c r="E7" s="254"/>
      <c r="F7" s="255"/>
      <c r="G7" s="255"/>
      <c r="H7" s="255"/>
      <c r="I7" s="255"/>
      <c r="J7" s="255"/>
      <c r="K7" s="255"/>
      <c r="L7" s="255"/>
      <c r="M7" s="255"/>
      <c r="N7" s="255"/>
      <c r="O7" s="255"/>
    </row>
    <row r="8" spans="1:15">
      <c r="A8" s="19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59" t="s">
        <v>153</v>
      </c>
      <c r="B9" s="260"/>
      <c r="C9" s="260"/>
      <c r="D9" s="260"/>
      <c r="E9" s="260"/>
      <c r="F9" s="260"/>
      <c r="G9" s="260"/>
      <c r="H9" s="260"/>
      <c r="I9" s="260"/>
      <c r="J9" s="260"/>
    </row>
    <row r="10" spans="1:15" ht="7.5" customHeight="1">
      <c r="A10" s="9"/>
      <c r="B10" s="10"/>
      <c r="C10" s="1"/>
      <c r="D10" s="1"/>
      <c r="E10" s="1"/>
    </row>
    <row r="11" spans="1:15" ht="67.5" customHeight="1">
      <c r="A11" s="213" t="s">
        <v>154</v>
      </c>
      <c r="B11" s="198" t="s">
        <v>155</v>
      </c>
      <c r="C11" s="200"/>
      <c r="D11" s="212" t="s">
        <v>408</v>
      </c>
      <c r="E11" s="212"/>
      <c r="F11" s="212"/>
      <c r="G11" s="212" t="s">
        <v>412</v>
      </c>
      <c r="H11" s="212"/>
      <c r="I11" s="212"/>
      <c r="J11" s="198" t="s">
        <v>413</v>
      </c>
      <c r="K11" s="199"/>
      <c r="L11" s="200"/>
      <c r="M11" s="212" t="s">
        <v>414</v>
      </c>
      <c r="N11" s="212"/>
      <c r="O11" s="212"/>
    </row>
    <row r="12" spans="1:15" ht="150" customHeight="1">
      <c r="A12" s="214"/>
      <c r="B12" s="59" t="s">
        <v>156</v>
      </c>
      <c r="C12" s="59" t="s">
        <v>157</v>
      </c>
      <c r="D12" s="59" t="s">
        <v>158</v>
      </c>
      <c r="E12" s="59" t="s">
        <v>159</v>
      </c>
      <c r="F12" s="59" t="s">
        <v>160</v>
      </c>
      <c r="G12" s="59" t="s">
        <v>158</v>
      </c>
      <c r="H12" s="59" t="s">
        <v>159</v>
      </c>
      <c r="I12" s="59" t="s">
        <v>160</v>
      </c>
      <c r="J12" s="59" t="s">
        <v>158</v>
      </c>
      <c r="K12" s="59" t="s">
        <v>159</v>
      </c>
      <c r="L12" s="59" t="s">
        <v>160</v>
      </c>
      <c r="M12" s="59" t="s">
        <v>158</v>
      </c>
      <c r="N12" s="59" t="s">
        <v>159</v>
      </c>
      <c r="O12" s="59" t="s">
        <v>160</v>
      </c>
    </row>
    <row r="13" spans="1:15">
      <c r="A13" s="59">
        <v>1</v>
      </c>
      <c r="B13" s="59">
        <v>2</v>
      </c>
      <c r="C13" s="59">
        <v>3</v>
      </c>
      <c r="D13" s="59">
        <v>4</v>
      </c>
      <c r="E13" s="59">
        <v>5</v>
      </c>
      <c r="F13" s="59">
        <v>6</v>
      </c>
      <c r="G13" s="59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>
      <c r="A14" s="4" t="s">
        <v>409</v>
      </c>
      <c r="B14" s="8">
        <f>D14/$D$17*100</f>
        <v>90.21681842138743</v>
      </c>
      <c r="C14" s="8">
        <f>M14/$M$17*100</f>
        <v>91.414478276380891</v>
      </c>
      <c r="D14" s="27">
        <v>49640</v>
      </c>
      <c r="E14" s="27"/>
      <c r="F14" s="29"/>
      <c r="G14" s="27">
        <v>56874</v>
      </c>
      <c r="H14" s="27"/>
      <c r="I14" s="29"/>
      <c r="J14" s="27">
        <v>9622</v>
      </c>
      <c r="K14" s="27"/>
      <c r="L14" s="29"/>
      <c r="M14" s="27">
        <v>58934</v>
      </c>
      <c r="N14" s="27"/>
      <c r="O14" s="29"/>
    </row>
    <row r="15" spans="1:15">
      <c r="A15" s="4" t="s">
        <v>410</v>
      </c>
      <c r="B15" s="8">
        <f t="shared" ref="B15:B16" si="0">D15/$D$17*100</f>
        <v>5.094233320611381</v>
      </c>
      <c r="C15" s="8">
        <f t="shared" ref="C15:C16" si="1">M15/$M$17*100</f>
        <v>4.4874280662023605</v>
      </c>
      <c r="D15" s="27">
        <v>2803</v>
      </c>
      <c r="E15" s="27"/>
      <c r="F15" s="29"/>
      <c r="G15" s="27">
        <v>2833</v>
      </c>
      <c r="H15" s="27"/>
      <c r="I15" s="29"/>
      <c r="J15" s="27">
        <v>504</v>
      </c>
      <c r="K15" s="27"/>
      <c r="L15" s="29"/>
      <c r="M15" s="27">
        <v>2893</v>
      </c>
      <c r="N15" s="27"/>
      <c r="O15" s="29"/>
    </row>
    <row r="16" spans="1:15">
      <c r="A16" s="4" t="s">
        <v>411</v>
      </c>
      <c r="B16" s="8">
        <f t="shared" si="0"/>
        <v>4.688948258001199</v>
      </c>
      <c r="C16" s="8">
        <f t="shared" si="1"/>
        <v>4.0980936574167428</v>
      </c>
      <c r="D16" s="27">
        <v>2580</v>
      </c>
      <c r="E16" s="27"/>
      <c r="F16" s="29"/>
      <c r="G16" s="27">
        <v>2460</v>
      </c>
      <c r="H16" s="27"/>
      <c r="I16" s="29"/>
      <c r="J16" s="27">
        <v>794</v>
      </c>
      <c r="K16" s="27"/>
      <c r="L16" s="29"/>
      <c r="M16" s="27">
        <v>2642</v>
      </c>
      <c r="N16" s="27"/>
      <c r="O16" s="29"/>
    </row>
    <row r="17" spans="1:15">
      <c r="A17" s="6" t="s">
        <v>161</v>
      </c>
      <c r="B17" s="37">
        <v>100</v>
      </c>
      <c r="C17" s="37">
        <v>100</v>
      </c>
      <c r="D17" s="155">
        <f>SUM(D14:D16)</f>
        <v>55023</v>
      </c>
      <c r="E17" s="28"/>
      <c r="F17" s="30"/>
      <c r="G17" s="155">
        <f>SUM(G14:G16)</f>
        <v>62167</v>
      </c>
      <c r="H17" s="28"/>
      <c r="I17" s="30"/>
      <c r="J17" s="155">
        <f>SUM(J14:J16)</f>
        <v>10920</v>
      </c>
      <c r="K17" s="28"/>
      <c r="L17" s="30"/>
      <c r="M17" s="155">
        <f>SUM(M14:M16)</f>
        <v>64469</v>
      </c>
      <c r="N17" s="28"/>
      <c r="O17" s="30"/>
    </row>
    <row r="19" spans="1:15">
      <c r="A19" s="249" t="s">
        <v>162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</row>
    <row r="20" spans="1:15" ht="11.25" customHeight="1">
      <c r="A20" s="140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5" ht="44.25" customHeight="1">
      <c r="A21" s="245" t="s">
        <v>23</v>
      </c>
      <c r="B21" s="213" t="s">
        <v>24</v>
      </c>
      <c r="C21" s="213" t="s">
        <v>25</v>
      </c>
      <c r="D21" s="213" t="s">
        <v>26</v>
      </c>
      <c r="E21" s="216" t="s">
        <v>163</v>
      </c>
      <c r="F21" s="213" t="s">
        <v>164</v>
      </c>
      <c r="G21" s="198" t="s">
        <v>165</v>
      </c>
      <c r="H21" s="199"/>
      <c r="I21" s="199"/>
      <c r="J21" s="200"/>
      <c r="K21" s="256" t="s">
        <v>166</v>
      </c>
      <c r="L21" s="257"/>
      <c r="M21" s="257"/>
      <c r="N21" s="257"/>
      <c r="O21" s="257"/>
    </row>
    <row r="22" spans="1:15" ht="52.5" customHeight="1">
      <c r="A22" s="246"/>
      <c r="B22" s="214"/>
      <c r="C22" s="214"/>
      <c r="D22" s="214"/>
      <c r="E22" s="217"/>
      <c r="F22" s="214"/>
      <c r="G22" s="147" t="s">
        <v>167</v>
      </c>
      <c r="H22" s="147" t="s">
        <v>168</v>
      </c>
      <c r="I22" s="147" t="s">
        <v>169</v>
      </c>
      <c r="J22" s="147" t="s">
        <v>170</v>
      </c>
      <c r="K22" s="212"/>
      <c r="L22" s="257"/>
      <c r="M22" s="257"/>
      <c r="N22" s="257"/>
      <c r="O22" s="257"/>
    </row>
    <row r="23" spans="1:15">
      <c r="A23" s="60">
        <v>1</v>
      </c>
      <c r="B23" s="59">
        <v>2</v>
      </c>
      <c r="C23" s="59">
        <v>3</v>
      </c>
      <c r="D23" s="59">
        <v>4</v>
      </c>
      <c r="E23" s="59">
        <v>5</v>
      </c>
      <c r="F23" s="59">
        <v>6</v>
      </c>
      <c r="G23" s="59">
        <v>7</v>
      </c>
      <c r="H23" s="59">
        <v>8</v>
      </c>
      <c r="I23" s="59">
        <v>9</v>
      </c>
      <c r="J23" s="59">
        <v>10</v>
      </c>
      <c r="K23" s="247">
        <v>11</v>
      </c>
      <c r="L23" s="248"/>
      <c r="M23" s="248"/>
      <c r="N23" s="248"/>
      <c r="O23" s="248"/>
    </row>
    <row r="24" spans="1:15" s="3" customFormat="1" ht="18.75" customHeight="1">
      <c r="A24" s="6" t="s">
        <v>35</v>
      </c>
      <c r="B24" s="7">
        <v>1000</v>
      </c>
      <c r="C24" s="38">
        <v>55023</v>
      </c>
      <c r="D24" s="38">
        <v>62167</v>
      </c>
      <c r="E24" s="38">
        <v>58566</v>
      </c>
      <c r="F24" s="41">
        <f>SUM(G24:J24)</f>
        <v>64469</v>
      </c>
      <c r="G24" s="38">
        <v>13632</v>
      </c>
      <c r="H24" s="38">
        <v>17883</v>
      </c>
      <c r="I24" s="38">
        <v>16493</v>
      </c>
      <c r="J24" s="38">
        <v>16461</v>
      </c>
      <c r="K24" s="243"/>
      <c r="L24" s="243"/>
      <c r="M24" s="243"/>
      <c r="N24" s="243"/>
      <c r="O24" s="243"/>
    </row>
    <row r="25" spans="1:15" s="3" customFormat="1" ht="18.75" customHeight="1">
      <c r="A25" s="6" t="s">
        <v>36</v>
      </c>
      <c r="B25" s="7">
        <v>1010</v>
      </c>
      <c r="C25" s="41">
        <f>SUM(C26:C34)</f>
        <v>-49174</v>
      </c>
      <c r="D25" s="41">
        <f>SUM(D26:D34)</f>
        <v>-54241</v>
      </c>
      <c r="E25" s="41">
        <f>SUM(E26:E34)</f>
        <v>-50856</v>
      </c>
      <c r="F25" s="41">
        <f t="shared" ref="F25:F77" si="2">SUM(G25:J25)</f>
        <v>-56351</v>
      </c>
      <c r="G25" s="41">
        <f>SUM(G26:G34)</f>
        <v>-11674</v>
      </c>
      <c r="H25" s="41">
        <f>SUM(H26:H34)</f>
        <v>-15931</v>
      </c>
      <c r="I25" s="41">
        <f>SUM(I26:I34)</f>
        <v>-14477</v>
      </c>
      <c r="J25" s="41">
        <f>SUM(J26:J34)</f>
        <v>-14269</v>
      </c>
      <c r="K25" s="243"/>
      <c r="L25" s="243"/>
      <c r="M25" s="243"/>
      <c r="N25" s="243"/>
      <c r="O25" s="243"/>
    </row>
    <row r="26" spans="1:15" ht="18.75" customHeight="1">
      <c r="A26" s="4" t="s">
        <v>171</v>
      </c>
      <c r="B26" s="59">
        <v>1011</v>
      </c>
      <c r="C26" s="26">
        <v>-11544</v>
      </c>
      <c r="D26" s="26">
        <v>-12479</v>
      </c>
      <c r="E26" s="26">
        <v>-12094</v>
      </c>
      <c r="F26" s="31">
        <f t="shared" si="2"/>
        <v>-13328</v>
      </c>
      <c r="G26" s="26">
        <v>-1630</v>
      </c>
      <c r="H26" s="26">
        <v>-4610</v>
      </c>
      <c r="I26" s="26">
        <v>-3413</v>
      </c>
      <c r="J26" s="26">
        <v>-3675</v>
      </c>
      <c r="K26" s="243"/>
      <c r="L26" s="243"/>
      <c r="M26" s="243"/>
      <c r="N26" s="243"/>
      <c r="O26" s="243"/>
    </row>
    <row r="27" spans="1:15" ht="18.75" customHeight="1">
      <c r="A27" s="4" t="s">
        <v>173</v>
      </c>
      <c r="B27" s="59">
        <v>1012</v>
      </c>
      <c r="C27" s="26">
        <v>-8088</v>
      </c>
      <c r="D27" s="26">
        <v>-8600</v>
      </c>
      <c r="E27" s="26">
        <v>-8530</v>
      </c>
      <c r="F27" s="31">
        <f t="shared" si="2"/>
        <v>-9375</v>
      </c>
      <c r="G27" s="26">
        <v>-2030</v>
      </c>
      <c r="H27" s="26">
        <v>-2608</v>
      </c>
      <c r="I27" s="26">
        <v>-2451</v>
      </c>
      <c r="J27" s="26">
        <v>-2286</v>
      </c>
      <c r="K27" s="243"/>
      <c r="L27" s="243"/>
      <c r="M27" s="243"/>
      <c r="N27" s="243"/>
      <c r="O27" s="243"/>
    </row>
    <row r="28" spans="1:15" ht="18.75" customHeight="1">
      <c r="A28" s="4" t="s">
        <v>174</v>
      </c>
      <c r="B28" s="59">
        <v>1013</v>
      </c>
      <c r="C28" s="26">
        <v>0</v>
      </c>
      <c r="D28" s="26">
        <v>0</v>
      </c>
      <c r="E28" s="26">
        <v>0</v>
      </c>
      <c r="F28" s="31">
        <f t="shared" si="2"/>
        <v>0</v>
      </c>
      <c r="G28" s="26">
        <v>0</v>
      </c>
      <c r="H28" s="26">
        <v>0</v>
      </c>
      <c r="I28" s="26">
        <v>0</v>
      </c>
      <c r="J28" s="26">
        <v>0</v>
      </c>
      <c r="K28" s="243"/>
      <c r="L28" s="243"/>
      <c r="M28" s="243"/>
      <c r="N28" s="243"/>
      <c r="O28" s="243"/>
    </row>
    <row r="29" spans="1:15" ht="18.75" customHeight="1">
      <c r="A29" s="4" t="s">
        <v>123</v>
      </c>
      <c r="B29" s="59">
        <v>1014</v>
      </c>
      <c r="C29" s="26">
        <v>-18737</v>
      </c>
      <c r="D29" s="26">
        <v>-21477</v>
      </c>
      <c r="E29" s="26">
        <v>-19559</v>
      </c>
      <c r="F29" s="31">
        <f t="shared" si="2"/>
        <v>-21781</v>
      </c>
      <c r="G29" s="26">
        <v>-5229</v>
      </c>
      <c r="H29" s="26">
        <v>-5586</v>
      </c>
      <c r="I29" s="26">
        <v>-5575</v>
      </c>
      <c r="J29" s="26">
        <v>-5391</v>
      </c>
      <c r="K29" s="243"/>
      <c r="L29" s="243"/>
      <c r="M29" s="243"/>
      <c r="N29" s="243"/>
      <c r="O29" s="243"/>
    </row>
    <row r="30" spans="1:15" ht="18.75" customHeight="1">
      <c r="A30" s="4" t="s">
        <v>175</v>
      </c>
      <c r="B30" s="59">
        <v>1015</v>
      </c>
      <c r="C30" s="26">
        <v>-4054</v>
      </c>
      <c r="D30" s="26">
        <v>-4661</v>
      </c>
      <c r="E30" s="26">
        <v>-4244</v>
      </c>
      <c r="F30" s="31">
        <f t="shared" si="2"/>
        <v>-4727</v>
      </c>
      <c r="G30" s="26">
        <v>-1135</v>
      </c>
      <c r="H30" s="26">
        <v>-1212</v>
      </c>
      <c r="I30" s="26">
        <v>-1210</v>
      </c>
      <c r="J30" s="26">
        <v>-1170</v>
      </c>
      <c r="K30" s="243"/>
      <c r="L30" s="243"/>
      <c r="M30" s="243"/>
      <c r="N30" s="243"/>
      <c r="O30" s="243"/>
    </row>
    <row r="31" spans="1:15" ht="46.5" customHeight="1">
      <c r="A31" s="4" t="s">
        <v>176</v>
      </c>
      <c r="B31" s="59">
        <v>1016</v>
      </c>
      <c r="C31" s="26">
        <v>0</v>
      </c>
      <c r="D31" s="26">
        <v>0</v>
      </c>
      <c r="E31" s="26">
        <v>0</v>
      </c>
      <c r="F31" s="31">
        <f t="shared" si="2"/>
        <v>0</v>
      </c>
      <c r="G31" s="26">
        <v>0</v>
      </c>
      <c r="H31" s="26">
        <v>0</v>
      </c>
      <c r="I31" s="26">
        <v>0</v>
      </c>
      <c r="J31" s="26">
        <v>0</v>
      </c>
      <c r="K31" s="243"/>
      <c r="L31" s="243"/>
      <c r="M31" s="243"/>
      <c r="N31" s="243"/>
      <c r="O31" s="243"/>
    </row>
    <row r="32" spans="1:15" ht="18.75" customHeight="1">
      <c r="A32" s="4" t="s">
        <v>177</v>
      </c>
      <c r="B32" s="59">
        <v>1017</v>
      </c>
      <c r="C32" s="26">
        <v>-5235</v>
      </c>
      <c r="D32" s="26">
        <v>-5157</v>
      </c>
      <c r="E32" s="26">
        <v>-4816</v>
      </c>
      <c r="F32" s="31">
        <f t="shared" si="2"/>
        <v>-5040</v>
      </c>
      <c r="G32" s="26">
        <v>-1126</v>
      </c>
      <c r="H32" s="26">
        <v>-1329</v>
      </c>
      <c r="I32" s="26">
        <v>-1331</v>
      </c>
      <c r="J32" s="26">
        <v>-1254</v>
      </c>
      <c r="K32" s="243"/>
      <c r="L32" s="243"/>
      <c r="M32" s="243"/>
      <c r="N32" s="243"/>
      <c r="O32" s="243"/>
    </row>
    <row r="33" spans="1:15" ht="18.75" customHeight="1">
      <c r="A33" s="4" t="s">
        <v>178</v>
      </c>
      <c r="B33" s="59">
        <v>1018</v>
      </c>
      <c r="C33" s="26"/>
      <c r="D33" s="26">
        <v>0</v>
      </c>
      <c r="E33" s="26">
        <v>0</v>
      </c>
      <c r="F33" s="31"/>
      <c r="G33" s="26">
        <v>0</v>
      </c>
      <c r="H33" s="26">
        <v>0</v>
      </c>
      <c r="I33" s="26">
        <v>0</v>
      </c>
      <c r="J33" s="26">
        <v>0</v>
      </c>
      <c r="K33" s="191"/>
      <c r="L33" s="192"/>
      <c r="M33" s="192"/>
      <c r="N33" s="192"/>
      <c r="O33" s="193"/>
    </row>
    <row r="34" spans="1:15" ht="18.75" customHeight="1">
      <c r="A34" s="4" t="s">
        <v>179</v>
      </c>
      <c r="B34" s="59">
        <v>1019</v>
      </c>
      <c r="C34" s="26">
        <v>-1516</v>
      </c>
      <c r="D34" s="26">
        <v>-1867</v>
      </c>
      <c r="E34" s="26">
        <v>-1613</v>
      </c>
      <c r="F34" s="31">
        <f t="shared" si="2"/>
        <v>-2100</v>
      </c>
      <c r="G34" s="26">
        <v>-524</v>
      </c>
      <c r="H34" s="26">
        <v>-586</v>
      </c>
      <c r="I34" s="26">
        <v>-497</v>
      </c>
      <c r="J34" s="26">
        <v>-493</v>
      </c>
      <c r="K34" s="243"/>
      <c r="L34" s="243"/>
      <c r="M34" s="243"/>
      <c r="N34" s="243"/>
      <c r="O34" s="243"/>
    </row>
    <row r="35" spans="1:15" ht="18.75" customHeight="1">
      <c r="A35" s="6" t="s">
        <v>180</v>
      </c>
      <c r="B35" s="7">
        <v>1020</v>
      </c>
      <c r="C35" s="39">
        <f>SUM(C24,C25)</f>
        <v>5849</v>
      </c>
      <c r="D35" s="39">
        <f t="shared" ref="D35:J35" si="3">SUM(D24,D25)</f>
        <v>7926</v>
      </c>
      <c r="E35" s="39">
        <f t="shared" si="3"/>
        <v>7710</v>
      </c>
      <c r="F35" s="39">
        <f t="shared" si="3"/>
        <v>8118</v>
      </c>
      <c r="G35" s="39">
        <f t="shared" si="3"/>
        <v>1958</v>
      </c>
      <c r="H35" s="39">
        <f t="shared" si="3"/>
        <v>1952</v>
      </c>
      <c r="I35" s="39">
        <f t="shared" si="3"/>
        <v>2016</v>
      </c>
      <c r="J35" s="39">
        <f t="shared" si="3"/>
        <v>2192</v>
      </c>
      <c r="K35" s="243"/>
      <c r="L35" s="243"/>
      <c r="M35" s="243"/>
      <c r="N35" s="243"/>
      <c r="O35" s="243"/>
    </row>
    <row r="36" spans="1:15" s="3" customFormat="1" ht="18.75" customHeight="1">
      <c r="A36" s="6" t="s">
        <v>181</v>
      </c>
      <c r="B36" s="7">
        <v>1030</v>
      </c>
      <c r="C36" s="41">
        <f>SUM(C37:C56,C58)</f>
        <v>-6940</v>
      </c>
      <c r="D36" s="41">
        <f>SUM(D37:D56,D58)</f>
        <v>-8174</v>
      </c>
      <c r="E36" s="41">
        <f>SUM(E37:E56,E58)</f>
        <v>-7961</v>
      </c>
      <c r="F36" s="41">
        <f t="shared" si="2"/>
        <v>-8482</v>
      </c>
      <c r="G36" s="41">
        <f>SUM(G37:G56,G58)</f>
        <v>-2097</v>
      </c>
      <c r="H36" s="41">
        <f>SUM(H37:H56,H58)</f>
        <v>-2072</v>
      </c>
      <c r="I36" s="41">
        <f>SUM(I37:I56,I58)</f>
        <v>-2158</v>
      </c>
      <c r="J36" s="41">
        <f>SUM(J37:J56,J58)</f>
        <v>-2155</v>
      </c>
      <c r="K36" s="243"/>
      <c r="L36" s="243"/>
      <c r="M36" s="243"/>
      <c r="N36" s="243"/>
      <c r="O36" s="243"/>
    </row>
    <row r="37" spans="1:15" ht="18.75" customHeight="1">
      <c r="A37" s="4" t="s">
        <v>182</v>
      </c>
      <c r="B37" s="70">
        <v>1031</v>
      </c>
      <c r="C37" s="26">
        <v>-80</v>
      </c>
      <c r="D37" s="26">
        <v>-121</v>
      </c>
      <c r="E37" s="26">
        <v>-93</v>
      </c>
      <c r="F37" s="31">
        <f t="shared" si="2"/>
        <v>-105</v>
      </c>
      <c r="G37" s="26">
        <v>-21</v>
      </c>
      <c r="H37" s="26">
        <v>-26</v>
      </c>
      <c r="I37" s="26">
        <v>-28</v>
      </c>
      <c r="J37" s="26">
        <v>-30</v>
      </c>
      <c r="K37" s="243"/>
      <c r="L37" s="243"/>
      <c r="M37" s="243"/>
      <c r="N37" s="243"/>
      <c r="O37" s="243"/>
    </row>
    <row r="38" spans="1:15" ht="18.75" customHeight="1">
      <c r="A38" s="4" t="s">
        <v>183</v>
      </c>
      <c r="B38" s="70">
        <v>1032</v>
      </c>
      <c r="C38" s="26">
        <v>0</v>
      </c>
      <c r="D38" s="26">
        <v>0</v>
      </c>
      <c r="E38" s="26">
        <v>0</v>
      </c>
      <c r="F38" s="31">
        <f t="shared" si="2"/>
        <v>0</v>
      </c>
      <c r="G38" s="26">
        <v>0</v>
      </c>
      <c r="H38" s="26">
        <v>0</v>
      </c>
      <c r="I38" s="26">
        <v>0</v>
      </c>
      <c r="J38" s="26">
        <v>0</v>
      </c>
      <c r="K38" s="243"/>
      <c r="L38" s="243"/>
      <c r="M38" s="243"/>
      <c r="N38" s="243"/>
      <c r="O38" s="243"/>
    </row>
    <row r="39" spans="1:15" ht="18.75" customHeight="1">
      <c r="A39" s="4" t="s">
        <v>184</v>
      </c>
      <c r="B39" s="70">
        <v>1033</v>
      </c>
      <c r="C39" s="26">
        <v>0</v>
      </c>
      <c r="D39" s="26">
        <v>0</v>
      </c>
      <c r="E39" s="26">
        <v>0</v>
      </c>
      <c r="F39" s="31">
        <f t="shared" si="2"/>
        <v>0</v>
      </c>
      <c r="G39" s="26">
        <v>0</v>
      </c>
      <c r="H39" s="26">
        <v>0</v>
      </c>
      <c r="I39" s="26">
        <v>0</v>
      </c>
      <c r="J39" s="26">
        <v>0</v>
      </c>
      <c r="K39" s="243"/>
      <c r="L39" s="243"/>
      <c r="M39" s="243"/>
      <c r="N39" s="243"/>
      <c r="O39" s="243"/>
    </row>
    <row r="40" spans="1:15" ht="18.75" customHeight="1">
      <c r="A40" s="4" t="s">
        <v>185</v>
      </c>
      <c r="B40" s="70">
        <v>1034</v>
      </c>
      <c r="C40" s="26">
        <v>0</v>
      </c>
      <c r="D40" s="26">
        <v>0</v>
      </c>
      <c r="E40" s="26">
        <v>0</v>
      </c>
      <c r="F40" s="31">
        <f t="shared" si="2"/>
        <v>0</v>
      </c>
      <c r="G40" s="26">
        <v>0</v>
      </c>
      <c r="H40" s="26">
        <v>0</v>
      </c>
      <c r="I40" s="26">
        <v>0</v>
      </c>
      <c r="J40" s="26">
        <v>0</v>
      </c>
      <c r="K40" s="243"/>
      <c r="L40" s="243"/>
      <c r="M40" s="243"/>
      <c r="N40" s="243"/>
      <c r="O40" s="243"/>
    </row>
    <row r="41" spans="1:15" ht="18.75" customHeight="1">
      <c r="A41" s="4" t="s">
        <v>186</v>
      </c>
      <c r="B41" s="70">
        <v>1035</v>
      </c>
      <c r="C41" s="26">
        <v>0</v>
      </c>
      <c r="D41" s="26">
        <v>0</v>
      </c>
      <c r="E41" s="26">
        <v>0</v>
      </c>
      <c r="F41" s="31">
        <f t="shared" si="2"/>
        <v>0</v>
      </c>
      <c r="G41" s="26">
        <v>0</v>
      </c>
      <c r="H41" s="26">
        <v>0</v>
      </c>
      <c r="I41" s="26">
        <v>0</v>
      </c>
      <c r="J41" s="26">
        <v>0</v>
      </c>
      <c r="K41" s="243"/>
      <c r="L41" s="243"/>
      <c r="M41" s="243"/>
      <c r="N41" s="243"/>
      <c r="O41" s="243"/>
    </row>
    <row r="42" spans="1:15" ht="18.75" customHeight="1">
      <c r="A42" s="4" t="s">
        <v>187</v>
      </c>
      <c r="B42" s="70">
        <v>1036</v>
      </c>
      <c r="C42" s="26">
        <v>-13</v>
      </c>
      <c r="D42" s="26">
        <v>-7</v>
      </c>
      <c r="E42" s="26">
        <v>-12</v>
      </c>
      <c r="F42" s="31">
        <f t="shared" si="2"/>
        <v>-14</v>
      </c>
      <c r="G42" s="26">
        <v>-2</v>
      </c>
      <c r="H42" s="26">
        <v>-4</v>
      </c>
      <c r="I42" s="26">
        <v>-6</v>
      </c>
      <c r="J42" s="26">
        <v>-2</v>
      </c>
      <c r="K42" s="243"/>
      <c r="L42" s="243"/>
      <c r="M42" s="243"/>
      <c r="N42" s="243"/>
      <c r="O42" s="243"/>
    </row>
    <row r="43" spans="1:15" ht="18.75" customHeight="1">
      <c r="A43" s="4" t="s">
        <v>188</v>
      </c>
      <c r="B43" s="70">
        <v>1037</v>
      </c>
      <c r="C43" s="26">
        <v>-8</v>
      </c>
      <c r="D43" s="26">
        <v>-9</v>
      </c>
      <c r="E43" s="26">
        <v>-9</v>
      </c>
      <c r="F43" s="31">
        <f t="shared" si="2"/>
        <v>-12</v>
      </c>
      <c r="G43" s="26">
        <v>-3</v>
      </c>
      <c r="H43" s="26">
        <v>-3</v>
      </c>
      <c r="I43" s="26">
        <v>-3</v>
      </c>
      <c r="J43" s="26">
        <v>-3</v>
      </c>
      <c r="K43" s="243"/>
      <c r="L43" s="243"/>
      <c r="M43" s="243"/>
      <c r="N43" s="243"/>
      <c r="O43" s="243"/>
    </row>
    <row r="44" spans="1:15" ht="18.75" customHeight="1">
      <c r="A44" s="4" t="s">
        <v>189</v>
      </c>
      <c r="B44" s="70">
        <v>1038</v>
      </c>
      <c r="C44" s="26">
        <v>-5638</v>
      </c>
      <c r="D44" s="26">
        <v>-6616</v>
      </c>
      <c r="E44" s="26">
        <v>-6453</v>
      </c>
      <c r="F44" s="31">
        <f t="shared" si="2"/>
        <v>-6824</v>
      </c>
      <c r="G44" s="26">
        <v>-1692</v>
      </c>
      <c r="H44" s="26">
        <v>-1692</v>
      </c>
      <c r="I44" s="26">
        <v>-1748</v>
      </c>
      <c r="J44" s="26">
        <v>-1692</v>
      </c>
      <c r="K44" s="243"/>
      <c r="L44" s="243"/>
      <c r="M44" s="243"/>
      <c r="N44" s="243"/>
      <c r="O44" s="243"/>
    </row>
    <row r="45" spans="1:15" ht="18.75" customHeight="1">
      <c r="A45" s="4" t="s">
        <v>190</v>
      </c>
      <c r="B45" s="70">
        <v>1039</v>
      </c>
      <c r="C45" s="26">
        <v>-884</v>
      </c>
      <c r="D45" s="26">
        <v>-1058</v>
      </c>
      <c r="E45" s="26">
        <v>-1032</v>
      </c>
      <c r="F45" s="31">
        <f t="shared" si="2"/>
        <v>-1093</v>
      </c>
      <c r="G45" s="26">
        <v>-271</v>
      </c>
      <c r="H45" s="26">
        <v>-271</v>
      </c>
      <c r="I45" s="26">
        <v>-280</v>
      </c>
      <c r="J45" s="26">
        <v>-271</v>
      </c>
      <c r="K45" s="243"/>
      <c r="L45" s="243"/>
      <c r="M45" s="243"/>
      <c r="N45" s="243"/>
      <c r="O45" s="243"/>
    </row>
    <row r="46" spans="1:15" ht="37.5">
      <c r="A46" s="4" t="s">
        <v>191</v>
      </c>
      <c r="B46" s="70">
        <v>1040</v>
      </c>
      <c r="C46" s="26">
        <v>-57</v>
      </c>
      <c r="D46" s="26">
        <v>-51</v>
      </c>
      <c r="E46" s="26">
        <v>-50</v>
      </c>
      <c r="F46" s="31">
        <f t="shared" si="2"/>
        <v>-50</v>
      </c>
      <c r="G46" s="26">
        <v>-13</v>
      </c>
      <c r="H46" s="26">
        <v>-13</v>
      </c>
      <c r="I46" s="26">
        <v>-12</v>
      </c>
      <c r="J46" s="26">
        <v>-12</v>
      </c>
      <c r="K46" s="243"/>
      <c r="L46" s="243"/>
      <c r="M46" s="243"/>
      <c r="N46" s="243"/>
      <c r="O46" s="243"/>
    </row>
    <row r="47" spans="1:15" ht="37.5">
      <c r="A47" s="4" t="s">
        <v>192</v>
      </c>
      <c r="B47" s="70">
        <v>1041</v>
      </c>
      <c r="C47" s="26">
        <v>0</v>
      </c>
      <c r="D47" s="26">
        <v>0</v>
      </c>
      <c r="E47" s="26">
        <v>0</v>
      </c>
      <c r="F47" s="31">
        <f t="shared" si="2"/>
        <v>0</v>
      </c>
      <c r="G47" s="26">
        <v>0</v>
      </c>
      <c r="H47" s="26">
        <v>0</v>
      </c>
      <c r="I47" s="26">
        <v>0</v>
      </c>
      <c r="J47" s="26">
        <v>0</v>
      </c>
      <c r="K47" s="243"/>
      <c r="L47" s="243"/>
      <c r="M47" s="243"/>
      <c r="N47" s="243"/>
      <c r="O47" s="243"/>
    </row>
    <row r="48" spans="1:15" ht="18.75" customHeight="1">
      <c r="A48" s="4" t="s">
        <v>193</v>
      </c>
      <c r="B48" s="70">
        <v>1042</v>
      </c>
      <c r="C48" s="26">
        <v>0</v>
      </c>
      <c r="D48" s="26">
        <v>-2</v>
      </c>
      <c r="E48" s="26">
        <v>-2</v>
      </c>
      <c r="F48" s="31">
        <f t="shared" si="2"/>
        <v>-3</v>
      </c>
      <c r="G48" s="26">
        <v>-3</v>
      </c>
      <c r="H48" s="26">
        <v>0</v>
      </c>
      <c r="I48" s="26">
        <v>0</v>
      </c>
      <c r="J48" s="26">
        <v>0</v>
      </c>
      <c r="K48" s="243"/>
      <c r="L48" s="243"/>
      <c r="M48" s="243"/>
      <c r="N48" s="243"/>
      <c r="O48" s="243"/>
    </row>
    <row r="49" spans="1:15" ht="18.75" customHeight="1">
      <c r="A49" s="4" t="s">
        <v>194</v>
      </c>
      <c r="B49" s="70">
        <v>1043</v>
      </c>
      <c r="C49" s="26">
        <v>-6</v>
      </c>
      <c r="D49" s="26">
        <v>-9</v>
      </c>
      <c r="E49" s="26">
        <v>-7</v>
      </c>
      <c r="F49" s="31">
        <f t="shared" si="2"/>
        <v>-7</v>
      </c>
      <c r="G49" s="26">
        <v>0</v>
      </c>
      <c r="H49" s="26">
        <v>0</v>
      </c>
      <c r="I49" s="26">
        <v>-7</v>
      </c>
      <c r="J49" s="26">
        <v>0</v>
      </c>
      <c r="K49" s="243"/>
      <c r="L49" s="243"/>
      <c r="M49" s="243"/>
      <c r="N49" s="243"/>
      <c r="O49" s="243"/>
    </row>
    <row r="50" spans="1:15" ht="18.75" customHeight="1">
      <c r="A50" s="4" t="s">
        <v>195</v>
      </c>
      <c r="B50" s="70">
        <v>1044</v>
      </c>
      <c r="C50" s="26">
        <v>-50</v>
      </c>
      <c r="D50" s="26">
        <v>-34</v>
      </c>
      <c r="E50" s="26">
        <v>-53</v>
      </c>
      <c r="F50" s="31">
        <f t="shared" si="2"/>
        <v>-59</v>
      </c>
      <c r="G50" s="26">
        <v>-11</v>
      </c>
      <c r="H50" s="26">
        <v>-8</v>
      </c>
      <c r="I50" s="26">
        <v>-20</v>
      </c>
      <c r="J50" s="26">
        <v>-20</v>
      </c>
      <c r="K50" s="243"/>
      <c r="L50" s="243"/>
      <c r="M50" s="243"/>
      <c r="N50" s="243"/>
      <c r="O50" s="243"/>
    </row>
    <row r="51" spans="1:15" ht="18.75" customHeight="1">
      <c r="A51" s="4" t="s">
        <v>196</v>
      </c>
      <c r="B51" s="70">
        <v>1045</v>
      </c>
      <c r="C51" s="26">
        <v>-16</v>
      </c>
      <c r="D51" s="26">
        <v>0</v>
      </c>
      <c r="E51" s="26">
        <v>0</v>
      </c>
      <c r="F51" s="31">
        <f t="shared" si="2"/>
        <v>-4</v>
      </c>
      <c r="G51" s="26">
        <v>0</v>
      </c>
      <c r="H51" s="26">
        <v>-2</v>
      </c>
      <c r="I51" s="26">
        <v>-2</v>
      </c>
      <c r="J51" s="26">
        <v>0</v>
      </c>
      <c r="K51" s="243"/>
      <c r="L51" s="243"/>
      <c r="M51" s="243"/>
      <c r="N51" s="243"/>
      <c r="O51" s="243"/>
    </row>
    <row r="52" spans="1:15" ht="18.75" customHeight="1">
      <c r="A52" s="4" t="s">
        <v>197</v>
      </c>
      <c r="B52" s="70">
        <v>1046</v>
      </c>
      <c r="C52" s="26">
        <v>0</v>
      </c>
      <c r="D52" s="26">
        <v>0</v>
      </c>
      <c r="E52" s="26">
        <v>0</v>
      </c>
      <c r="F52" s="31">
        <f t="shared" si="2"/>
        <v>0</v>
      </c>
      <c r="G52" s="26">
        <v>0</v>
      </c>
      <c r="H52" s="26"/>
      <c r="I52" s="26"/>
      <c r="J52" s="26"/>
      <c r="K52" s="243"/>
      <c r="L52" s="243"/>
      <c r="M52" s="243"/>
      <c r="N52" s="243"/>
      <c r="O52" s="243"/>
    </row>
    <row r="53" spans="1:15" ht="18.75" customHeight="1">
      <c r="A53" s="4" t="s">
        <v>198</v>
      </c>
      <c r="B53" s="70">
        <v>1047</v>
      </c>
      <c r="C53" s="26">
        <v>0</v>
      </c>
      <c r="D53" s="26">
        <v>0</v>
      </c>
      <c r="E53" s="26">
        <v>0</v>
      </c>
      <c r="F53" s="31">
        <f t="shared" si="2"/>
        <v>0</v>
      </c>
      <c r="G53" s="26">
        <v>0</v>
      </c>
      <c r="H53" s="26">
        <v>0</v>
      </c>
      <c r="I53" s="26">
        <v>0</v>
      </c>
      <c r="J53" s="26">
        <v>0</v>
      </c>
      <c r="K53" s="243"/>
      <c r="L53" s="243"/>
      <c r="M53" s="243"/>
      <c r="N53" s="243"/>
      <c r="O53" s="243"/>
    </row>
    <row r="54" spans="1:15" ht="18.75" customHeight="1">
      <c r="A54" s="4" t="s">
        <v>199</v>
      </c>
      <c r="B54" s="70">
        <v>1048</v>
      </c>
      <c r="C54" s="26">
        <v>0</v>
      </c>
      <c r="D54" s="26">
        <v>0</v>
      </c>
      <c r="E54" s="26">
        <v>0</v>
      </c>
      <c r="F54" s="31">
        <f t="shared" si="2"/>
        <v>0</v>
      </c>
      <c r="G54" s="26">
        <v>0</v>
      </c>
      <c r="H54" s="26">
        <v>0</v>
      </c>
      <c r="I54" s="26">
        <v>0</v>
      </c>
      <c r="J54" s="26">
        <v>0</v>
      </c>
      <c r="K54" s="243"/>
      <c r="L54" s="243"/>
      <c r="M54" s="243"/>
      <c r="N54" s="243"/>
      <c r="O54" s="243"/>
    </row>
    <row r="55" spans="1:15" ht="18.75" customHeight="1">
      <c r="A55" s="4" t="s">
        <v>200</v>
      </c>
      <c r="B55" s="70">
        <v>1049</v>
      </c>
      <c r="C55" s="26">
        <v>-1</v>
      </c>
      <c r="D55" s="26">
        <v>-15</v>
      </c>
      <c r="E55" s="26">
        <v>-3</v>
      </c>
      <c r="F55" s="31">
        <f t="shared" si="2"/>
        <v>-3</v>
      </c>
      <c r="G55" s="26">
        <v>-3</v>
      </c>
      <c r="H55" s="26">
        <v>0</v>
      </c>
      <c r="I55" s="26">
        <v>0</v>
      </c>
      <c r="J55" s="26">
        <v>0</v>
      </c>
      <c r="K55" s="243"/>
      <c r="L55" s="243"/>
      <c r="M55" s="243"/>
      <c r="N55" s="243"/>
      <c r="O55" s="243"/>
    </row>
    <row r="56" spans="1:15" ht="37.5">
      <c r="A56" s="4" t="s">
        <v>201</v>
      </c>
      <c r="B56" s="70">
        <v>1050</v>
      </c>
      <c r="C56" s="26">
        <v>-114</v>
      </c>
      <c r="D56" s="26">
        <v>-114</v>
      </c>
      <c r="E56" s="26">
        <v>-126</v>
      </c>
      <c r="F56" s="31">
        <f t="shared" si="2"/>
        <v>-158</v>
      </c>
      <c r="G56" s="26">
        <v>-55</v>
      </c>
      <c r="H56" s="26">
        <v>-21</v>
      </c>
      <c r="I56" s="26">
        <v>-19</v>
      </c>
      <c r="J56" s="26">
        <v>-63</v>
      </c>
      <c r="K56" s="243"/>
      <c r="L56" s="243"/>
      <c r="M56" s="243"/>
      <c r="N56" s="243"/>
      <c r="O56" s="243"/>
    </row>
    <row r="57" spans="1:15" ht="18.75" customHeight="1">
      <c r="A57" s="4" t="s">
        <v>202</v>
      </c>
      <c r="B57" s="112" t="s">
        <v>203</v>
      </c>
      <c r="C57" s="26">
        <v>0</v>
      </c>
      <c r="D57" s="26">
        <v>0</v>
      </c>
      <c r="E57" s="26">
        <v>0</v>
      </c>
      <c r="F57" s="31">
        <f t="shared" si="2"/>
        <v>0</v>
      </c>
      <c r="G57" s="26">
        <v>0</v>
      </c>
      <c r="H57" s="26">
        <v>0</v>
      </c>
      <c r="I57" s="26">
        <v>0</v>
      </c>
      <c r="J57" s="26">
        <v>0</v>
      </c>
      <c r="K57" s="243"/>
      <c r="L57" s="243"/>
      <c r="M57" s="243"/>
      <c r="N57" s="243"/>
      <c r="O57" s="243"/>
    </row>
    <row r="58" spans="1:15" ht="18.75" customHeight="1">
      <c r="A58" s="4" t="s">
        <v>204</v>
      </c>
      <c r="B58" s="70">
        <v>1051</v>
      </c>
      <c r="C58" s="26">
        <v>-73</v>
      </c>
      <c r="D58" s="26">
        <v>-138</v>
      </c>
      <c r="E58" s="26">
        <v>-121</v>
      </c>
      <c r="F58" s="31">
        <f t="shared" si="2"/>
        <v>-150</v>
      </c>
      <c r="G58" s="26">
        <v>-23</v>
      </c>
      <c r="H58" s="26">
        <v>-32</v>
      </c>
      <c r="I58" s="26">
        <v>-33</v>
      </c>
      <c r="J58" s="26">
        <v>-62</v>
      </c>
      <c r="K58" s="243"/>
      <c r="L58" s="243"/>
      <c r="M58" s="243"/>
      <c r="N58" s="243"/>
      <c r="O58" s="243"/>
    </row>
    <row r="59" spans="1:15" s="3" customFormat="1" ht="18.75" customHeight="1">
      <c r="A59" s="6" t="s">
        <v>205</v>
      </c>
      <c r="B59" s="7">
        <v>1060</v>
      </c>
      <c r="C59" s="41">
        <f>SUM(C60:C66)</f>
        <v>-415</v>
      </c>
      <c r="D59" s="41">
        <f>SUM(D60:D66)</f>
        <v>-465</v>
      </c>
      <c r="E59" s="41">
        <f>SUM(E60:E66)</f>
        <v>-464</v>
      </c>
      <c r="F59" s="41">
        <f t="shared" si="2"/>
        <v>-496</v>
      </c>
      <c r="G59" s="41">
        <f>SUM(G60:G66)</f>
        <v>-124</v>
      </c>
      <c r="H59" s="41">
        <f>SUM(H60:H66)</f>
        <v>-124</v>
      </c>
      <c r="I59" s="41">
        <f>SUM(I60:I66)</f>
        <v>-124</v>
      </c>
      <c r="J59" s="41">
        <f>SUM(J60:J66)</f>
        <v>-124</v>
      </c>
      <c r="K59" s="243"/>
      <c r="L59" s="243"/>
      <c r="M59" s="243"/>
      <c r="N59" s="243"/>
      <c r="O59" s="243"/>
    </row>
    <row r="60" spans="1:15" ht="18.75" customHeight="1">
      <c r="A60" s="4" t="s">
        <v>206</v>
      </c>
      <c r="B60" s="5">
        <v>1061</v>
      </c>
      <c r="C60" s="26">
        <v>0</v>
      </c>
      <c r="D60" s="26">
        <v>0</v>
      </c>
      <c r="E60" s="26">
        <v>0</v>
      </c>
      <c r="F60" s="31">
        <f t="shared" si="2"/>
        <v>0</v>
      </c>
      <c r="G60" s="26">
        <v>0</v>
      </c>
      <c r="H60" s="26">
        <v>0</v>
      </c>
      <c r="I60" s="26">
        <v>0</v>
      </c>
      <c r="J60" s="26">
        <v>0</v>
      </c>
      <c r="K60" s="243"/>
      <c r="L60" s="243"/>
      <c r="M60" s="243"/>
      <c r="N60" s="243"/>
      <c r="O60" s="243"/>
    </row>
    <row r="61" spans="1:15" ht="18.75" customHeight="1">
      <c r="A61" s="4" t="s">
        <v>207</v>
      </c>
      <c r="B61" s="5">
        <v>1062</v>
      </c>
      <c r="C61" s="26">
        <v>0</v>
      </c>
      <c r="D61" s="26">
        <v>0</v>
      </c>
      <c r="E61" s="26">
        <v>0</v>
      </c>
      <c r="F61" s="31">
        <f t="shared" si="2"/>
        <v>0</v>
      </c>
      <c r="G61" s="26">
        <v>0</v>
      </c>
      <c r="H61" s="26">
        <v>0</v>
      </c>
      <c r="I61" s="26">
        <v>0</v>
      </c>
      <c r="J61" s="26">
        <v>0</v>
      </c>
      <c r="K61" s="243"/>
      <c r="L61" s="243"/>
      <c r="M61" s="243"/>
      <c r="N61" s="243"/>
      <c r="O61" s="243"/>
    </row>
    <row r="62" spans="1:15" ht="18.75" customHeight="1">
      <c r="A62" s="4" t="s">
        <v>189</v>
      </c>
      <c r="B62" s="5">
        <v>1063</v>
      </c>
      <c r="C62" s="26">
        <v>-343</v>
      </c>
      <c r="D62" s="26">
        <v>-381</v>
      </c>
      <c r="E62" s="26">
        <v>-380</v>
      </c>
      <c r="F62" s="31">
        <f t="shared" si="2"/>
        <v>-408</v>
      </c>
      <c r="G62" s="26">
        <v>-102</v>
      </c>
      <c r="H62" s="26">
        <v>-102</v>
      </c>
      <c r="I62" s="26">
        <v>-102</v>
      </c>
      <c r="J62" s="26">
        <v>-102</v>
      </c>
      <c r="K62" s="243"/>
      <c r="L62" s="243"/>
      <c r="M62" s="243"/>
      <c r="N62" s="243"/>
      <c r="O62" s="243"/>
    </row>
    <row r="63" spans="1:15" ht="18.75" customHeight="1">
      <c r="A63" s="4" t="s">
        <v>190</v>
      </c>
      <c r="B63" s="5">
        <v>1064</v>
      </c>
      <c r="C63" s="26">
        <v>-72</v>
      </c>
      <c r="D63" s="26">
        <v>-84</v>
      </c>
      <c r="E63" s="26">
        <v>-84</v>
      </c>
      <c r="F63" s="31">
        <f t="shared" si="2"/>
        <v>-88</v>
      </c>
      <c r="G63" s="26">
        <f>ROUND(G62*0.22,0)</f>
        <v>-22</v>
      </c>
      <c r="H63" s="26">
        <f>ROUND(H62*0.22,0)</f>
        <v>-22</v>
      </c>
      <c r="I63" s="26">
        <f>ROUND(I62*0.22,0)</f>
        <v>-22</v>
      </c>
      <c r="J63" s="26">
        <f>ROUND(J62*0.22,0)</f>
        <v>-22</v>
      </c>
      <c r="K63" s="243"/>
      <c r="L63" s="243"/>
      <c r="M63" s="243"/>
      <c r="N63" s="243"/>
      <c r="O63" s="243"/>
    </row>
    <row r="64" spans="1:15" ht="18.75" customHeight="1">
      <c r="A64" s="4" t="s">
        <v>208</v>
      </c>
      <c r="B64" s="5">
        <v>1065</v>
      </c>
      <c r="C64" s="26">
        <v>0</v>
      </c>
      <c r="D64" s="26">
        <v>0</v>
      </c>
      <c r="E64" s="26">
        <v>0</v>
      </c>
      <c r="F64" s="31">
        <f t="shared" si="2"/>
        <v>0</v>
      </c>
      <c r="G64" s="26">
        <v>0</v>
      </c>
      <c r="H64" s="26">
        <v>0</v>
      </c>
      <c r="I64" s="26">
        <v>0</v>
      </c>
      <c r="J64" s="26">
        <v>0</v>
      </c>
      <c r="K64" s="243"/>
      <c r="L64" s="243"/>
      <c r="M64" s="243"/>
      <c r="N64" s="243"/>
      <c r="O64" s="243"/>
    </row>
    <row r="65" spans="1:15" ht="18.75" customHeight="1">
      <c r="A65" s="4" t="s">
        <v>209</v>
      </c>
      <c r="B65" s="5">
        <v>1066</v>
      </c>
      <c r="C65" s="26">
        <v>0</v>
      </c>
      <c r="D65" s="26">
        <v>0</v>
      </c>
      <c r="E65" s="26">
        <v>0</v>
      </c>
      <c r="F65" s="31">
        <f t="shared" si="2"/>
        <v>0</v>
      </c>
      <c r="G65" s="26">
        <v>0</v>
      </c>
      <c r="H65" s="26">
        <v>0</v>
      </c>
      <c r="I65" s="26">
        <v>0</v>
      </c>
      <c r="J65" s="26">
        <v>0</v>
      </c>
      <c r="K65" s="243"/>
      <c r="L65" s="243"/>
      <c r="M65" s="243"/>
      <c r="N65" s="243"/>
      <c r="O65" s="243"/>
    </row>
    <row r="66" spans="1:15" ht="18.75" customHeight="1">
      <c r="A66" s="4" t="s">
        <v>210</v>
      </c>
      <c r="B66" s="5">
        <v>1067</v>
      </c>
      <c r="C66" s="26">
        <v>0</v>
      </c>
      <c r="D66" s="26">
        <v>0</v>
      </c>
      <c r="E66" s="26">
        <v>0</v>
      </c>
      <c r="F66" s="31">
        <f t="shared" si="2"/>
        <v>0</v>
      </c>
      <c r="G66" s="26">
        <v>0</v>
      </c>
      <c r="H66" s="26">
        <v>0</v>
      </c>
      <c r="I66" s="26">
        <v>0</v>
      </c>
      <c r="J66" s="26">
        <v>0</v>
      </c>
      <c r="K66" s="243"/>
      <c r="L66" s="243"/>
      <c r="M66" s="243"/>
      <c r="N66" s="243"/>
      <c r="O66" s="243"/>
    </row>
    <row r="67" spans="1:15" s="3" customFormat="1" ht="18.75" customHeight="1">
      <c r="A67" s="6" t="s">
        <v>211</v>
      </c>
      <c r="B67" s="7">
        <v>1070</v>
      </c>
      <c r="C67" s="41">
        <f>SUM(C68:C70)</f>
        <v>721</v>
      </c>
      <c r="D67" s="41">
        <f>SUM(D68:D70)</f>
        <v>346</v>
      </c>
      <c r="E67" s="41">
        <f>SUM(E68:E70)</f>
        <v>350</v>
      </c>
      <c r="F67" s="41">
        <f t="shared" si="2"/>
        <v>498</v>
      </c>
      <c r="G67" s="41">
        <f>SUM(G68:G70)</f>
        <v>109</v>
      </c>
      <c r="H67" s="41">
        <f>SUM(H68:H70)</f>
        <v>143</v>
      </c>
      <c r="I67" s="41">
        <f>SUM(I68:I70)</f>
        <v>143</v>
      </c>
      <c r="J67" s="41">
        <f>SUM(J68:J70)</f>
        <v>103</v>
      </c>
      <c r="K67" s="243"/>
      <c r="L67" s="243"/>
      <c r="M67" s="243"/>
      <c r="N67" s="243"/>
      <c r="O67" s="243"/>
    </row>
    <row r="68" spans="1:15" ht="18.75" customHeight="1">
      <c r="A68" s="4" t="s">
        <v>212</v>
      </c>
      <c r="B68" s="5">
        <v>1071</v>
      </c>
      <c r="C68" s="26"/>
      <c r="D68" s="26"/>
      <c r="E68" s="26"/>
      <c r="F68" s="31">
        <f t="shared" si="2"/>
        <v>0</v>
      </c>
      <c r="G68" s="26"/>
      <c r="H68" s="26"/>
      <c r="I68" s="26"/>
      <c r="J68" s="26"/>
      <c r="K68" s="243"/>
      <c r="L68" s="243"/>
      <c r="M68" s="243"/>
      <c r="N68" s="243"/>
      <c r="O68" s="243"/>
    </row>
    <row r="69" spans="1:15" ht="18.75" customHeight="1">
      <c r="A69" s="4" t="s">
        <v>213</v>
      </c>
      <c r="B69" s="5">
        <v>1072</v>
      </c>
      <c r="C69" s="26"/>
      <c r="D69" s="26"/>
      <c r="E69" s="26"/>
      <c r="F69" s="31">
        <f t="shared" si="2"/>
        <v>0</v>
      </c>
      <c r="G69" s="26"/>
      <c r="H69" s="26"/>
      <c r="I69" s="26"/>
      <c r="J69" s="26"/>
      <c r="K69" s="243"/>
      <c r="L69" s="243"/>
      <c r="M69" s="243"/>
      <c r="N69" s="243"/>
      <c r="O69" s="243"/>
    </row>
    <row r="70" spans="1:15" ht="18.75" customHeight="1">
      <c r="A70" s="4" t="s">
        <v>214</v>
      </c>
      <c r="B70" s="5">
        <v>1073</v>
      </c>
      <c r="C70" s="26">
        <v>721</v>
      </c>
      <c r="D70" s="26">
        <v>346</v>
      </c>
      <c r="E70" s="26">
        <v>350</v>
      </c>
      <c r="F70" s="31">
        <f t="shared" si="2"/>
        <v>498</v>
      </c>
      <c r="G70" s="26">
        <v>109</v>
      </c>
      <c r="H70" s="26">
        <v>143</v>
      </c>
      <c r="I70" s="26">
        <v>143</v>
      </c>
      <c r="J70" s="26">
        <v>103</v>
      </c>
      <c r="K70" s="243"/>
      <c r="L70" s="243"/>
      <c r="M70" s="243"/>
      <c r="N70" s="243"/>
      <c r="O70" s="243"/>
    </row>
    <row r="71" spans="1:15" s="3" customFormat="1" ht="18.75" customHeight="1">
      <c r="A71" s="97" t="s">
        <v>215</v>
      </c>
      <c r="B71" s="7">
        <v>1080</v>
      </c>
      <c r="C71" s="41">
        <f>SUM(C72:C77)</f>
        <v>-999</v>
      </c>
      <c r="D71" s="41">
        <f>SUM(D72:D77)</f>
        <v>-1053</v>
      </c>
      <c r="E71" s="41">
        <f>SUM(E72:E77)</f>
        <v>-1053</v>
      </c>
      <c r="F71" s="41">
        <f t="shared" si="2"/>
        <v>-1006</v>
      </c>
      <c r="G71" s="41">
        <f>SUM(G72:G77)</f>
        <v>-192</v>
      </c>
      <c r="H71" s="41">
        <f>SUM(H72:H77)</f>
        <v>-241</v>
      </c>
      <c r="I71" s="41">
        <f>SUM(I72:I77)</f>
        <v>-218</v>
      </c>
      <c r="J71" s="41">
        <f>SUM(J72:J77)</f>
        <v>-355</v>
      </c>
      <c r="K71" s="243"/>
      <c r="L71" s="243"/>
      <c r="M71" s="243"/>
      <c r="N71" s="243"/>
      <c r="O71" s="243"/>
    </row>
    <row r="72" spans="1:15" ht="18.75" customHeight="1">
      <c r="A72" s="4" t="s">
        <v>212</v>
      </c>
      <c r="B72" s="5">
        <v>1081</v>
      </c>
      <c r="C72" s="26">
        <v>0</v>
      </c>
      <c r="D72" s="26">
        <v>0</v>
      </c>
      <c r="E72" s="26">
        <v>0</v>
      </c>
      <c r="F72" s="31">
        <f t="shared" si="2"/>
        <v>0</v>
      </c>
      <c r="G72" s="26">
        <v>0</v>
      </c>
      <c r="H72" s="26">
        <v>0</v>
      </c>
      <c r="I72" s="26">
        <v>0</v>
      </c>
      <c r="J72" s="26">
        <v>0</v>
      </c>
      <c r="K72" s="243"/>
      <c r="L72" s="243"/>
      <c r="M72" s="243"/>
      <c r="N72" s="243"/>
      <c r="O72" s="243"/>
    </row>
    <row r="73" spans="1:15" ht="18.75" customHeight="1">
      <c r="A73" s="4" t="s">
        <v>216</v>
      </c>
      <c r="B73" s="5">
        <v>1082</v>
      </c>
      <c r="C73" s="26">
        <v>0</v>
      </c>
      <c r="D73" s="26">
        <v>0</v>
      </c>
      <c r="E73" s="26">
        <v>0</v>
      </c>
      <c r="F73" s="31">
        <f t="shared" si="2"/>
        <v>0</v>
      </c>
      <c r="G73" s="26">
        <v>0</v>
      </c>
      <c r="H73" s="26">
        <v>0</v>
      </c>
      <c r="I73" s="26">
        <v>0</v>
      </c>
      <c r="J73" s="26">
        <v>0</v>
      </c>
      <c r="K73" s="243"/>
      <c r="L73" s="243"/>
      <c r="M73" s="243"/>
      <c r="N73" s="243"/>
      <c r="O73" s="243"/>
    </row>
    <row r="74" spans="1:15" ht="18.75" customHeight="1">
      <c r="A74" s="4" t="s">
        <v>217</v>
      </c>
      <c r="B74" s="5">
        <v>1083</v>
      </c>
      <c r="C74" s="26">
        <v>0</v>
      </c>
      <c r="D74" s="26">
        <v>0</v>
      </c>
      <c r="E74" s="26">
        <v>0</v>
      </c>
      <c r="F74" s="31">
        <f t="shared" si="2"/>
        <v>0</v>
      </c>
      <c r="G74" s="26">
        <v>0</v>
      </c>
      <c r="H74" s="26">
        <v>0</v>
      </c>
      <c r="I74" s="26">
        <v>0</v>
      </c>
      <c r="J74" s="26">
        <v>0</v>
      </c>
      <c r="K74" s="243"/>
      <c r="L74" s="243"/>
      <c r="M74" s="243"/>
      <c r="N74" s="243"/>
      <c r="O74" s="243"/>
    </row>
    <row r="75" spans="1:15" ht="18.75" customHeight="1">
      <c r="A75" s="4" t="s">
        <v>218</v>
      </c>
      <c r="B75" s="5">
        <v>1084</v>
      </c>
      <c r="C75" s="26">
        <v>0</v>
      </c>
      <c r="D75" s="26">
        <v>0</v>
      </c>
      <c r="E75" s="26">
        <v>0</v>
      </c>
      <c r="F75" s="31">
        <f t="shared" si="2"/>
        <v>0</v>
      </c>
      <c r="G75" s="26">
        <v>0</v>
      </c>
      <c r="H75" s="26">
        <v>0</v>
      </c>
      <c r="I75" s="26">
        <v>0</v>
      </c>
      <c r="J75" s="26">
        <v>0</v>
      </c>
      <c r="K75" s="243"/>
      <c r="L75" s="243"/>
      <c r="M75" s="243"/>
      <c r="N75" s="243"/>
      <c r="O75" s="243"/>
    </row>
    <row r="76" spans="1:15" ht="18.75" customHeight="1">
      <c r="A76" s="4" t="s">
        <v>219</v>
      </c>
      <c r="B76" s="5">
        <v>1085</v>
      </c>
      <c r="C76" s="26">
        <v>0</v>
      </c>
      <c r="D76" s="26">
        <v>0</v>
      </c>
      <c r="E76" s="26">
        <v>0</v>
      </c>
      <c r="F76" s="31">
        <f t="shared" si="2"/>
        <v>0</v>
      </c>
      <c r="G76" s="26">
        <v>0</v>
      </c>
      <c r="H76" s="26">
        <v>0</v>
      </c>
      <c r="I76" s="26">
        <v>0</v>
      </c>
      <c r="J76" s="26">
        <v>0</v>
      </c>
      <c r="K76" s="243"/>
      <c r="L76" s="243"/>
      <c r="M76" s="243"/>
      <c r="N76" s="243"/>
      <c r="O76" s="243"/>
    </row>
    <row r="77" spans="1:15" ht="18.75" customHeight="1">
      <c r="A77" s="4" t="s">
        <v>220</v>
      </c>
      <c r="B77" s="5">
        <v>1086</v>
      </c>
      <c r="C77" s="26">
        <v>-999</v>
      </c>
      <c r="D77" s="26">
        <v>-1053</v>
      </c>
      <c r="E77" s="26">
        <v>-1053</v>
      </c>
      <c r="F77" s="31">
        <f t="shared" si="2"/>
        <v>-1006</v>
      </c>
      <c r="G77" s="26">
        <v>-192</v>
      </c>
      <c r="H77" s="26">
        <v>-241</v>
      </c>
      <c r="I77" s="26">
        <v>-218</v>
      </c>
      <c r="J77" s="26">
        <v>-355</v>
      </c>
      <c r="K77" s="243"/>
      <c r="L77" s="243"/>
      <c r="M77" s="243"/>
      <c r="N77" s="243"/>
      <c r="O77" s="243"/>
    </row>
    <row r="78" spans="1:15" s="3" customFormat="1" ht="18.75" customHeight="1">
      <c r="A78" s="6" t="s">
        <v>221</v>
      </c>
      <c r="B78" s="7">
        <v>1100</v>
      </c>
      <c r="C78" s="39">
        <f>SUM(C35,C36,C59,C67,C71)</f>
        <v>-1784</v>
      </c>
      <c r="D78" s="39">
        <f t="shared" ref="D78:J78" si="4">SUM(D35,D36,D59,D67,D71)</f>
        <v>-1420</v>
      </c>
      <c r="E78" s="39">
        <f t="shared" si="4"/>
        <v>-1418</v>
      </c>
      <c r="F78" s="39">
        <f t="shared" si="4"/>
        <v>-1368</v>
      </c>
      <c r="G78" s="39">
        <f t="shared" si="4"/>
        <v>-346</v>
      </c>
      <c r="H78" s="39">
        <f t="shared" si="4"/>
        <v>-342</v>
      </c>
      <c r="I78" s="39">
        <f t="shared" si="4"/>
        <v>-341</v>
      </c>
      <c r="J78" s="39">
        <f t="shared" si="4"/>
        <v>-339</v>
      </c>
      <c r="K78" s="243"/>
      <c r="L78" s="243"/>
      <c r="M78" s="243"/>
      <c r="N78" s="243"/>
      <c r="O78" s="243"/>
    </row>
    <row r="79" spans="1:15" s="3" customFormat="1" ht="18.75" customHeight="1">
      <c r="A79" s="6" t="s">
        <v>222</v>
      </c>
      <c r="B79" s="7">
        <v>1110</v>
      </c>
      <c r="C79" s="38"/>
      <c r="D79" s="38"/>
      <c r="E79" s="38"/>
      <c r="F79" s="41">
        <f t="shared" ref="F79:F88" si="5">SUM(G79:J79)</f>
        <v>0</v>
      </c>
      <c r="G79" s="38"/>
      <c r="H79" s="38"/>
      <c r="I79" s="38"/>
      <c r="J79" s="38"/>
      <c r="K79" s="243"/>
      <c r="L79" s="243"/>
      <c r="M79" s="243"/>
      <c r="N79" s="243"/>
      <c r="O79" s="243"/>
    </row>
    <row r="80" spans="1:15" s="3" customFormat="1" ht="18.75" customHeight="1">
      <c r="A80" s="6" t="s">
        <v>223</v>
      </c>
      <c r="B80" s="7">
        <v>1120</v>
      </c>
      <c r="C80" s="38">
        <v>0</v>
      </c>
      <c r="D80" s="38">
        <v>0</v>
      </c>
      <c r="E80" s="38">
        <v>0</v>
      </c>
      <c r="F80" s="41">
        <f t="shared" si="5"/>
        <v>0</v>
      </c>
      <c r="G80" s="38">
        <v>0</v>
      </c>
      <c r="H80" s="38">
        <v>0</v>
      </c>
      <c r="I80" s="38">
        <v>0</v>
      </c>
      <c r="J80" s="38">
        <v>0</v>
      </c>
      <c r="K80" s="243"/>
      <c r="L80" s="243"/>
      <c r="M80" s="243"/>
      <c r="N80" s="243"/>
      <c r="O80" s="243"/>
    </row>
    <row r="81" spans="1:15" s="3" customFormat="1" ht="18.75" customHeight="1">
      <c r="A81" s="6" t="s">
        <v>224</v>
      </c>
      <c r="B81" s="7">
        <v>1130</v>
      </c>
      <c r="C81" s="38"/>
      <c r="D81" s="38"/>
      <c r="E81" s="38"/>
      <c r="F81" s="41">
        <f t="shared" si="5"/>
        <v>0</v>
      </c>
      <c r="G81" s="38"/>
      <c r="H81" s="38"/>
      <c r="I81" s="38"/>
      <c r="J81" s="38"/>
      <c r="K81" s="243"/>
      <c r="L81" s="243"/>
      <c r="M81" s="243"/>
      <c r="N81" s="243"/>
      <c r="O81" s="243"/>
    </row>
    <row r="82" spans="1:15" s="3" customFormat="1" ht="18.75" customHeight="1">
      <c r="A82" s="6" t="s">
        <v>225</v>
      </c>
      <c r="B82" s="7">
        <v>1140</v>
      </c>
      <c r="C82" s="38">
        <v>0</v>
      </c>
      <c r="D82" s="38">
        <v>0</v>
      </c>
      <c r="E82" s="38">
        <v>0</v>
      </c>
      <c r="F82" s="41">
        <f t="shared" si="5"/>
        <v>0</v>
      </c>
      <c r="G82" s="38">
        <v>0</v>
      </c>
      <c r="H82" s="38">
        <v>0</v>
      </c>
      <c r="I82" s="38">
        <v>0</v>
      </c>
      <c r="J82" s="38">
        <v>0</v>
      </c>
      <c r="K82" s="243"/>
      <c r="L82" s="243"/>
      <c r="M82" s="243"/>
      <c r="N82" s="243"/>
      <c r="O82" s="243"/>
    </row>
    <row r="83" spans="1:15" s="3" customFormat="1" ht="18.75" customHeight="1">
      <c r="A83" s="6" t="s">
        <v>226</v>
      </c>
      <c r="B83" s="7">
        <v>1150</v>
      </c>
      <c r="C83" s="41">
        <f>SUM(C84:C85)</f>
        <v>2219</v>
      </c>
      <c r="D83" s="41">
        <f t="shared" ref="D83:J83" si="6">SUM(D84:D85)</f>
        <v>1453</v>
      </c>
      <c r="E83" s="41">
        <f t="shared" si="6"/>
        <v>1450</v>
      </c>
      <c r="F83" s="41">
        <f t="shared" si="5"/>
        <v>1404</v>
      </c>
      <c r="G83" s="41">
        <f t="shared" si="6"/>
        <v>351</v>
      </c>
      <c r="H83" s="41">
        <f t="shared" si="6"/>
        <v>351</v>
      </c>
      <c r="I83" s="41">
        <f t="shared" si="6"/>
        <v>351</v>
      </c>
      <c r="J83" s="41">
        <f t="shared" si="6"/>
        <v>351</v>
      </c>
      <c r="K83" s="243"/>
      <c r="L83" s="243"/>
      <c r="M83" s="243"/>
      <c r="N83" s="243"/>
      <c r="O83" s="243"/>
    </row>
    <row r="84" spans="1:15" ht="18.75" customHeight="1">
      <c r="A84" s="4" t="s">
        <v>212</v>
      </c>
      <c r="B84" s="5">
        <v>1151</v>
      </c>
      <c r="C84" s="26"/>
      <c r="D84" s="26"/>
      <c r="E84" s="26"/>
      <c r="F84" s="31">
        <f t="shared" si="5"/>
        <v>0</v>
      </c>
      <c r="G84" s="26"/>
      <c r="H84" s="26"/>
      <c r="I84" s="26"/>
      <c r="J84" s="26"/>
      <c r="K84" s="243"/>
      <c r="L84" s="243"/>
      <c r="M84" s="243"/>
      <c r="N84" s="243"/>
      <c r="O84" s="243"/>
    </row>
    <row r="85" spans="1:15" ht="18.75" customHeight="1">
      <c r="A85" s="4" t="s">
        <v>227</v>
      </c>
      <c r="B85" s="5">
        <v>1152</v>
      </c>
      <c r="C85" s="26">
        <v>2219</v>
      </c>
      <c r="D85" s="26">
        <v>1453</v>
      </c>
      <c r="E85" s="26">
        <v>1450</v>
      </c>
      <c r="F85" s="31">
        <f t="shared" si="5"/>
        <v>1404</v>
      </c>
      <c r="G85" s="26">
        <v>351</v>
      </c>
      <c r="H85" s="26">
        <v>351</v>
      </c>
      <c r="I85" s="26">
        <v>351</v>
      </c>
      <c r="J85" s="26">
        <v>351</v>
      </c>
      <c r="K85" s="243"/>
      <c r="L85" s="243"/>
      <c r="M85" s="243"/>
      <c r="N85" s="243"/>
      <c r="O85" s="243"/>
    </row>
    <row r="86" spans="1:15" s="3" customFormat="1" ht="18.75" customHeight="1">
      <c r="A86" s="6" t="s">
        <v>228</v>
      </c>
      <c r="B86" s="7">
        <v>1160</v>
      </c>
      <c r="C86" s="41">
        <f>SUM(C87:C88)</f>
        <v>0</v>
      </c>
      <c r="D86" s="41">
        <f t="shared" ref="D86:J86" si="7">SUM(D87:D88)</f>
        <v>0</v>
      </c>
      <c r="E86" s="41">
        <f t="shared" si="7"/>
        <v>0</v>
      </c>
      <c r="F86" s="41">
        <f t="shared" si="5"/>
        <v>0</v>
      </c>
      <c r="G86" s="41">
        <f t="shared" si="7"/>
        <v>0</v>
      </c>
      <c r="H86" s="41">
        <f t="shared" si="7"/>
        <v>0</v>
      </c>
      <c r="I86" s="41">
        <f t="shared" si="7"/>
        <v>0</v>
      </c>
      <c r="J86" s="41">
        <f t="shared" si="7"/>
        <v>0</v>
      </c>
      <c r="K86" s="243"/>
      <c r="L86" s="243"/>
      <c r="M86" s="243"/>
      <c r="N86" s="243"/>
      <c r="O86" s="243"/>
    </row>
    <row r="87" spans="1:15" ht="18.75" customHeight="1">
      <c r="A87" s="4" t="s">
        <v>212</v>
      </c>
      <c r="B87" s="5">
        <v>1161</v>
      </c>
      <c r="C87" s="26">
        <v>0</v>
      </c>
      <c r="D87" s="26">
        <v>0</v>
      </c>
      <c r="E87" s="26">
        <v>0</v>
      </c>
      <c r="F87" s="31">
        <f t="shared" si="5"/>
        <v>0</v>
      </c>
      <c r="G87" s="26">
        <v>0</v>
      </c>
      <c r="H87" s="26">
        <v>0</v>
      </c>
      <c r="I87" s="26">
        <v>0</v>
      </c>
      <c r="J87" s="26">
        <v>0</v>
      </c>
      <c r="K87" s="243"/>
      <c r="L87" s="243"/>
      <c r="M87" s="243"/>
      <c r="N87" s="243"/>
      <c r="O87" s="243"/>
    </row>
    <row r="88" spans="1:15" ht="18.75" customHeight="1">
      <c r="A88" s="4" t="s">
        <v>229</v>
      </c>
      <c r="B88" s="5">
        <v>1162</v>
      </c>
      <c r="C88" s="26">
        <v>0</v>
      </c>
      <c r="D88" s="26">
        <v>0</v>
      </c>
      <c r="E88" s="26">
        <v>0</v>
      </c>
      <c r="F88" s="31">
        <f t="shared" si="5"/>
        <v>0</v>
      </c>
      <c r="G88" s="26">
        <v>0</v>
      </c>
      <c r="H88" s="26">
        <v>0</v>
      </c>
      <c r="I88" s="26">
        <v>0</v>
      </c>
      <c r="J88" s="26">
        <v>0</v>
      </c>
      <c r="K88" s="243"/>
      <c r="L88" s="243"/>
      <c r="M88" s="243"/>
      <c r="N88" s="243"/>
      <c r="O88" s="243"/>
    </row>
    <row r="89" spans="1:15" ht="18.75" customHeight="1">
      <c r="A89" s="6" t="s">
        <v>230</v>
      </c>
      <c r="B89" s="7">
        <v>1170</v>
      </c>
      <c r="C89" s="39">
        <f>SUM(C78,C79,C80,C81,C82,C83,C86)</f>
        <v>435</v>
      </c>
      <c r="D89" s="39">
        <f t="shared" ref="D89:J89" si="8">SUM(D78,D79,D80,D81,D82,D83,D86)</f>
        <v>33</v>
      </c>
      <c r="E89" s="39">
        <f t="shared" si="8"/>
        <v>32</v>
      </c>
      <c r="F89" s="39">
        <f t="shared" si="8"/>
        <v>36</v>
      </c>
      <c r="G89" s="39">
        <f t="shared" si="8"/>
        <v>5</v>
      </c>
      <c r="H89" s="39">
        <f t="shared" si="8"/>
        <v>9</v>
      </c>
      <c r="I89" s="39">
        <f t="shared" si="8"/>
        <v>10</v>
      </c>
      <c r="J89" s="39">
        <f t="shared" si="8"/>
        <v>12</v>
      </c>
      <c r="K89" s="243"/>
      <c r="L89" s="243"/>
      <c r="M89" s="243"/>
      <c r="N89" s="243"/>
      <c r="O89" s="243"/>
    </row>
    <row r="90" spans="1:15" ht="18.75" customHeight="1">
      <c r="A90" s="4" t="s">
        <v>231</v>
      </c>
      <c r="B90" s="59">
        <v>1180</v>
      </c>
      <c r="C90" s="26">
        <v>-78</v>
      </c>
      <c r="D90" s="26">
        <v>-6</v>
      </c>
      <c r="E90" s="26">
        <f>-ROUND(E89*0.18,0)</f>
        <v>-6</v>
      </c>
      <c r="F90" s="31">
        <f>SUM(G90:J90)</f>
        <v>-6</v>
      </c>
      <c r="G90" s="26">
        <v>0</v>
      </c>
      <c r="H90" s="26">
        <v>0</v>
      </c>
      <c r="I90" s="26">
        <v>0</v>
      </c>
      <c r="J90" s="26">
        <f>-ROUND(F89*0.18,0)</f>
        <v>-6</v>
      </c>
      <c r="K90" s="243"/>
      <c r="L90" s="243"/>
      <c r="M90" s="243"/>
      <c r="N90" s="243"/>
      <c r="O90" s="243"/>
    </row>
    <row r="91" spans="1:15" ht="18.75" customHeight="1">
      <c r="A91" s="4" t="s">
        <v>232</v>
      </c>
      <c r="B91" s="59">
        <v>1181</v>
      </c>
      <c r="C91" s="26"/>
      <c r="D91" s="26"/>
      <c r="E91" s="26"/>
      <c r="F91" s="31">
        <f>SUM(G91:J91)</f>
        <v>0</v>
      </c>
      <c r="G91" s="26"/>
      <c r="H91" s="26"/>
      <c r="I91" s="26"/>
      <c r="J91" s="26"/>
      <c r="K91" s="243"/>
      <c r="L91" s="243"/>
      <c r="M91" s="243"/>
      <c r="N91" s="243"/>
      <c r="O91" s="243"/>
    </row>
    <row r="92" spans="1:15" ht="18.75" customHeight="1">
      <c r="A92" s="4" t="s">
        <v>233</v>
      </c>
      <c r="B92" s="5">
        <v>1190</v>
      </c>
      <c r="C92" s="26"/>
      <c r="D92" s="26"/>
      <c r="E92" s="26"/>
      <c r="F92" s="31">
        <f>SUM(G92:J92)</f>
        <v>0</v>
      </c>
      <c r="G92" s="26"/>
      <c r="H92" s="26"/>
      <c r="I92" s="26"/>
      <c r="J92" s="26"/>
      <c r="K92" s="243"/>
      <c r="L92" s="243"/>
      <c r="M92" s="243"/>
      <c r="N92" s="243"/>
      <c r="O92" s="243"/>
    </row>
    <row r="93" spans="1:15" ht="18.75" customHeight="1">
      <c r="A93" s="4" t="s">
        <v>234</v>
      </c>
      <c r="B93" s="60">
        <v>1191</v>
      </c>
      <c r="C93" s="26">
        <v>0</v>
      </c>
      <c r="D93" s="26">
        <v>0</v>
      </c>
      <c r="E93" s="26">
        <v>0</v>
      </c>
      <c r="F93" s="31">
        <f>SUM(G93:J93)</f>
        <v>0</v>
      </c>
      <c r="G93" s="26">
        <v>0</v>
      </c>
      <c r="H93" s="26">
        <v>0</v>
      </c>
      <c r="I93" s="26">
        <v>0</v>
      </c>
      <c r="J93" s="26">
        <v>0</v>
      </c>
      <c r="K93" s="243"/>
      <c r="L93" s="243"/>
      <c r="M93" s="243"/>
      <c r="N93" s="243"/>
      <c r="O93" s="243"/>
    </row>
    <row r="94" spans="1:15" ht="18.75" customHeight="1">
      <c r="A94" s="6" t="s">
        <v>235</v>
      </c>
      <c r="B94" s="7">
        <v>1200</v>
      </c>
      <c r="C94" s="39">
        <f>SUM(C89,C90,C91,C92,C93)</f>
        <v>357</v>
      </c>
      <c r="D94" s="39">
        <f t="shared" ref="D94:J94" si="9">SUM(D89,D90,D91,D92,D93)</f>
        <v>27</v>
      </c>
      <c r="E94" s="39">
        <f t="shared" si="9"/>
        <v>26</v>
      </c>
      <c r="F94" s="39">
        <f t="shared" si="9"/>
        <v>30</v>
      </c>
      <c r="G94" s="39">
        <f t="shared" si="9"/>
        <v>5</v>
      </c>
      <c r="H94" s="39">
        <f t="shared" si="9"/>
        <v>9</v>
      </c>
      <c r="I94" s="39">
        <f t="shared" si="9"/>
        <v>10</v>
      </c>
      <c r="J94" s="39">
        <f t="shared" si="9"/>
        <v>6</v>
      </c>
      <c r="K94" s="243"/>
      <c r="L94" s="243"/>
      <c r="M94" s="243"/>
      <c r="N94" s="243"/>
      <c r="O94" s="243"/>
    </row>
    <row r="95" spans="1:15" ht="18.75" customHeight="1">
      <c r="A95" s="4" t="s">
        <v>236</v>
      </c>
      <c r="B95" s="60">
        <v>1201</v>
      </c>
      <c r="C95" s="88">
        <f t="shared" ref="C95:J95" si="10">IF(C94&gt;0,C94,0)</f>
        <v>357</v>
      </c>
      <c r="D95" s="88">
        <f t="shared" si="10"/>
        <v>27</v>
      </c>
      <c r="E95" s="88">
        <f t="shared" si="10"/>
        <v>26</v>
      </c>
      <c r="F95" s="88">
        <f t="shared" si="10"/>
        <v>30</v>
      </c>
      <c r="G95" s="88">
        <f t="shared" si="10"/>
        <v>5</v>
      </c>
      <c r="H95" s="88">
        <f t="shared" si="10"/>
        <v>9</v>
      </c>
      <c r="I95" s="88">
        <f t="shared" si="10"/>
        <v>10</v>
      </c>
      <c r="J95" s="88">
        <f t="shared" si="10"/>
        <v>6</v>
      </c>
      <c r="K95" s="243"/>
      <c r="L95" s="243"/>
      <c r="M95" s="243"/>
      <c r="N95" s="243"/>
      <c r="O95" s="243"/>
    </row>
    <row r="96" spans="1:15" ht="18.75" customHeight="1">
      <c r="A96" s="4" t="s">
        <v>237</v>
      </c>
      <c r="B96" s="60">
        <v>1202</v>
      </c>
      <c r="C96" s="88">
        <f>IF(C94&lt;0,C94,0)</f>
        <v>0</v>
      </c>
      <c r="D96" s="88">
        <f>IF(D94&lt;0,D94,0)</f>
        <v>0</v>
      </c>
      <c r="E96" s="88">
        <f t="shared" ref="E96:J96" si="11">IF(E94&lt;0,E94,0)</f>
        <v>0</v>
      </c>
      <c r="F96" s="88">
        <f t="shared" si="11"/>
        <v>0</v>
      </c>
      <c r="G96" s="88">
        <f t="shared" si="11"/>
        <v>0</v>
      </c>
      <c r="H96" s="88">
        <f t="shared" si="11"/>
        <v>0</v>
      </c>
      <c r="I96" s="88">
        <f t="shared" si="11"/>
        <v>0</v>
      </c>
      <c r="J96" s="88">
        <f t="shared" si="11"/>
        <v>0</v>
      </c>
      <c r="K96" s="243"/>
      <c r="L96" s="243"/>
      <c r="M96" s="243"/>
      <c r="N96" s="243"/>
      <c r="O96" s="243"/>
    </row>
    <row r="97" spans="1:15" ht="18.75" customHeight="1">
      <c r="A97" s="6" t="s">
        <v>238</v>
      </c>
      <c r="B97" s="5">
        <v>1210</v>
      </c>
      <c r="C97" s="39">
        <f>SUM(C24,C67,C79,C81,C83,C91,C92)</f>
        <v>57963</v>
      </c>
      <c r="D97" s="39">
        <f t="shared" ref="D97:J97" si="12">SUM(D24,D67,D79,D81,D83,D91,D92)</f>
        <v>63966</v>
      </c>
      <c r="E97" s="39">
        <f t="shared" si="12"/>
        <v>60366</v>
      </c>
      <c r="F97" s="39">
        <f t="shared" si="12"/>
        <v>66371</v>
      </c>
      <c r="G97" s="39">
        <f t="shared" si="12"/>
        <v>14092</v>
      </c>
      <c r="H97" s="39">
        <f t="shared" si="12"/>
        <v>18377</v>
      </c>
      <c r="I97" s="39">
        <f t="shared" si="12"/>
        <v>16987</v>
      </c>
      <c r="J97" s="39">
        <f t="shared" si="12"/>
        <v>16915</v>
      </c>
      <c r="K97" s="243"/>
      <c r="L97" s="243"/>
      <c r="M97" s="243"/>
      <c r="N97" s="243"/>
      <c r="O97" s="243"/>
    </row>
    <row r="98" spans="1:15" ht="18.75" customHeight="1">
      <c r="A98" s="6" t="s">
        <v>239</v>
      </c>
      <c r="B98" s="5">
        <v>1220</v>
      </c>
      <c r="C98" s="39">
        <f>SUM(C25,C36,C59,C71,C80,C82,C86,C90,C93)</f>
        <v>-57606</v>
      </c>
      <c r="D98" s="39">
        <f t="shared" ref="D98:J98" si="13">SUM(D25,D36,D59,D71,D80,D82,D86,D90,D93)</f>
        <v>-63939</v>
      </c>
      <c r="E98" s="39">
        <f t="shared" si="13"/>
        <v>-60340</v>
      </c>
      <c r="F98" s="39">
        <f t="shared" si="13"/>
        <v>-66341</v>
      </c>
      <c r="G98" s="39">
        <f t="shared" si="13"/>
        <v>-14087</v>
      </c>
      <c r="H98" s="39">
        <f t="shared" si="13"/>
        <v>-18368</v>
      </c>
      <c r="I98" s="39">
        <f t="shared" si="13"/>
        <v>-16977</v>
      </c>
      <c r="J98" s="39">
        <f t="shared" si="13"/>
        <v>-16909</v>
      </c>
      <c r="K98" s="243"/>
      <c r="L98" s="243"/>
      <c r="M98" s="243"/>
      <c r="N98" s="243"/>
      <c r="O98" s="243"/>
    </row>
    <row r="99" spans="1:15" ht="18.75" customHeight="1">
      <c r="A99" s="4" t="s">
        <v>240</v>
      </c>
      <c r="B99" s="5">
        <v>1230</v>
      </c>
      <c r="C99" s="26"/>
      <c r="D99" s="26"/>
      <c r="E99" s="26"/>
      <c r="F99" s="31">
        <f>SUM(G99:J99)</f>
        <v>0</v>
      </c>
      <c r="G99" s="26"/>
      <c r="H99" s="26"/>
      <c r="I99" s="26"/>
      <c r="J99" s="26"/>
      <c r="K99" s="243"/>
      <c r="L99" s="243"/>
      <c r="M99" s="243"/>
      <c r="N99" s="243"/>
      <c r="O99" s="243"/>
    </row>
    <row r="100" spans="1:15" ht="38.25" customHeight="1">
      <c r="A100" s="119" t="s">
        <v>241</v>
      </c>
      <c r="B100" s="7">
        <v>1300</v>
      </c>
      <c r="C100" s="39">
        <f t="shared" ref="C100:J100" si="14">C78+C107</f>
        <v>3772</v>
      </c>
      <c r="D100" s="39">
        <f t="shared" si="14"/>
        <v>4052</v>
      </c>
      <c r="E100" s="39">
        <f t="shared" si="14"/>
        <v>3712</v>
      </c>
      <c r="F100" s="39">
        <f t="shared" si="14"/>
        <v>3986</v>
      </c>
      <c r="G100" s="39">
        <f t="shared" si="14"/>
        <v>859</v>
      </c>
      <c r="H100" s="39">
        <f t="shared" si="14"/>
        <v>1066</v>
      </c>
      <c r="I100" s="39">
        <f t="shared" si="14"/>
        <v>1068</v>
      </c>
      <c r="J100" s="39">
        <f t="shared" si="14"/>
        <v>993</v>
      </c>
      <c r="K100" s="264"/>
      <c r="L100" s="265"/>
      <c r="M100" s="265"/>
      <c r="N100" s="265"/>
      <c r="O100" s="266"/>
    </row>
    <row r="101" spans="1:15" ht="18.75" customHeight="1">
      <c r="A101" s="261" t="s">
        <v>242</v>
      </c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3"/>
    </row>
    <row r="102" spans="1:15" ht="18.75" customHeight="1">
      <c r="A102" s="4" t="s">
        <v>243</v>
      </c>
      <c r="B102" s="5">
        <v>1400</v>
      </c>
      <c r="C102" s="26">
        <f>C103+C104</f>
        <v>19798</v>
      </c>
      <c r="D102" s="26">
        <f t="shared" ref="D102:E102" si="15">D103+D104</f>
        <v>21302</v>
      </c>
      <c r="E102" s="26">
        <f t="shared" si="15"/>
        <v>20802</v>
      </c>
      <c r="F102" s="31">
        <f>SUM(G102:J102)</f>
        <v>22912</v>
      </c>
      <c r="G102" s="26">
        <f>G103+G104</f>
        <v>3691</v>
      </c>
      <c r="H102" s="26">
        <f t="shared" ref="H102:J102" si="16">H103+H104</f>
        <v>7266</v>
      </c>
      <c r="I102" s="26">
        <f t="shared" si="16"/>
        <v>5912</v>
      </c>
      <c r="J102" s="26">
        <f t="shared" si="16"/>
        <v>6043</v>
      </c>
      <c r="K102" s="243"/>
      <c r="L102" s="243"/>
      <c r="M102" s="243"/>
      <c r="N102" s="243"/>
      <c r="O102" s="243"/>
    </row>
    <row r="103" spans="1:15" ht="18.75" customHeight="1">
      <c r="A103" s="4" t="s">
        <v>244</v>
      </c>
      <c r="B103" s="66">
        <v>1401</v>
      </c>
      <c r="C103" s="26">
        <v>11641</v>
      </c>
      <c r="D103" s="26">
        <v>12615</v>
      </c>
      <c r="E103" s="26">
        <v>12194</v>
      </c>
      <c r="F103" s="31">
        <f t="shared" ref="F103:F109" si="17">SUM(G103:J103)</f>
        <v>13455</v>
      </c>
      <c r="G103" s="26">
        <v>1645</v>
      </c>
      <c r="H103" s="26">
        <v>4638</v>
      </c>
      <c r="I103" s="26">
        <v>3437</v>
      </c>
      <c r="J103" s="26">
        <v>3735</v>
      </c>
      <c r="K103" s="243"/>
      <c r="L103" s="243"/>
      <c r="M103" s="243"/>
      <c r="N103" s="243"/>
      <c r="O103" s="243"/>
    </row>
    <row r="104" spans="1:15" ht="18.75" customHeight="1">
      <c r="A104" s="4" t="s">
        <v>245</v>
      </c>
      <c r="B104" s="66">
        <v>1402</v>
      </c>
      <c r="C104" s="26">
        <v>8157</v>
      </c>
      <c r="D104" s="26">
        <v>8687</v>
      </c>
      <c r="E104" s="26">
        <v>8608</v>
      </c>
      <c r="F104" s="31">
        <f t="shared" si="17"/>
        <v>9457</v>
      </c>
      <c r="G104" s="26">
        <v>2046</v>
      </c>
      <c r="H104" s="26">
        <v>2628</v>
      </c>
      <c r="I104" s="26">
        <v>2475</v>
      </c>
      <c r="J104" s="26">
        <v>2308</v>
      </c>
      <c r="K104" s="243"/>
      <c r="L104" s="243"/>
      <c r="M104" s="243"/>
      <c r="N104" s="243"/>
      <c r="O104" s="243"/>
    </row>
    <row r="105" spans="1:15" ht="18.75" customHeight="1">
      <c r="A105" s="4" t="s">
        <v>123</v>
      </c>
      <c r="B105" s="67">
        <v>1410</v>
      </c>
      <c r="C105" s="26">
        <v>25172</v>
      </c>
      <c r="D105" s="26">
        <v>29012</v>
      </c>
      <c r="E105" s="26">
        <v>26846</v>
      </c>
      <c r="F105" s="31">
        <f t="shared" si="17"/>
        <v>29513</v>
      </c>
      <c r="G105" s="26">
        <v>7120</v>
      </c>
      <c r="H105" s="26">
        <v>7515</v>
      </c>
      <c r="I105" s="26">
        <v>7542</v>
      </c>
      <c r="J105" s="26">
        <v>7336</v>
      </c>
      <c r="K105" s="243"/>
      <c r="L105" s="243"/>
      <c r="M105" s="243"/>
      <c r="N105" s="243"/>
      <c r="O105" s="243"/>
    </row>
    <row r="106" spans="1:15" ht="18.75" customHeight="1">
      <c r="A106" s="4" t="s">
        <v>175</v>
      </c>
      <c r="B106" s="67">
        <v>1420</v>
      </c>
      <c r="C106" s="26">
        <v>5135</v>
      </c>
      <c r="D106" s="26">
        <v>5948</v>
      </c>
      <c r="E106" s="26">
        <v>5488</v>
      </c>
      <c r="F106" s="31">
        <f t="shared" si="17"/>
        <v>6048</v>
      </c>
      <c r="G106" s="26">
        <v>1455</v>
      </c>
      <c r="H106" s="26">
        <v>1543</v>
      </c>
      <c r="I106" s="26">
        <v>1545</v>
      </c>
      <c r="J106" s="26">
        <v>1505</v>
      </c>
      <c r="K106" s="243"/>
      <c r="L106" s="243"/>
      <c r="M106" s="243"/>
      <c r="N106" s="243"/>
      <c r="O106" s="243"/>
    </row>
    <row r="107" spans="1:15" ht="18.75" customHeight="1">
      <c r="A107" s="4" t="s">
        <v>246</v>
      </c>
      <c r="B107" s="67">
        <v>1430</v>
      </c>
      <c r="C107" s="26">
        <v>5556</v>
      </c>
      <c r="D107" s="26">
        <v>5472</v>
      </c>
      <c r="E107" s="26">
        <v>5130</v>
      </c>
      <c r="F107" s="31">
        <f t="shared" si="17"/>
        <v>5354</v>
      </c>
      <c r="G107" s="26">
        <v>1205</v>
      </c>
      <c r="H107" s="26">
        <v>1408</v>
      </c>
      <c r="I107" s="26">
        <v>1409</v>
      </c>
      <c r="J107" s="26">
        <v>1332</v>
      </c>
      <c r="K107" s="243"/>
      <c r="L107" s="243"/>
      <c r="M107" s="243"/>
      <c r="N107" s="243"/>
      <c r="O107" s="243"/>
    </row>
    <row r="108" spans="1:15" ht="18.75" customHeight="1">
      <c r="A108" s="4" t="s">
        <v>247</v>
      </c>
      <c r="B108" s="67">
        <v>1440</v>
      </c>
      <c r="C108" s="26">
        <v>1945</v>
      </c>
      <c r="D108" s="26">
        <v>2205</v>
      </c>
      <c r="E108" s="26">
        <v>2074</v>
      </c>
      <c r="F108" s="31">
        <f t="shared" si="17"/>
        <v>2514</v>
      </c>
      <c r="G108" s="26">
        <f>-G98-G102-G105-G106-G107</f>
        <v>616</v>
      </c>
      <c r="H108" s="26">
        <f>-H98-H102-H105-H106-H107</f>
        <v>636</v>
      </c>
      <c r="I108" s="26">
        <f>-I98-I102-I105-I106-I107</f>
        <v>569</v>
      </c>
      <c r="J108" s="26">
        <f>-J98-J102-J105-J106-J107</f>
        <v>693</v>
      </c>
      <c r="K108" s="243"/>
      <c r="L108" s="243"/>
      <c r="M108" s="243"/>
      <c r="N108" s="243"/>
      <c r="O108" s="243"/>
    </row>
    <row r="109" spans="1:15" ht="18.75" customHeight="1">
      <c r="A109" s="6" t="s">
        <v>161</v>
      </c>
      <c r="B109" s="68">
        <v>1450</v>
      </c>
      <c r="C109" s="39">
        <f>SUM(C102,C105:C108)</f>
        <v>57606</v>
      </c>
      <c r="D109" s="39">
        <f>SUM(D102,D105:D108)</f>
        <v>63939</v>
      </c>
      <c r="E109" s="39">
        <f>SUM(E102,E105:E108)</f>
        <v>60340</v>
      </c>
      <c r="F109" s="41">
        <f t="shared" si="17"/>
        <v>66341</v>
      </c>
      <c r="G109" s="39">
        <f>SUM(G102,G105:G108)</f>
        <v>14087</v>
      </c>
      <c r="H109" s="39">
        <f>SUM(H102,H105:H108)</f>
        <v>18368</v>
      </c>
      <c r="I109" s="39">
        <f>SUM(I102,I105:I108)</f>
        <v>16977</v>
      </c>
      <c r="J109" s="39">
        <f>SUM(J102,J105:J108)</f>
        <v>16909</v>
      </c>
      <c r="K109" s="243"/>
      <c r="L109" s="243"/>
      <c r="M109" s="243"/>
      <c r="N109" s="243"/>
      <c r="O109" s="243"/>
    </row>
    <row r="110" spans="1:15" s="3" customFormat="1" ht="18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</row>
    <row r="111" spans="1:15" s="3" customFormat="1" ht="18.75" customHeight="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</row>
    <row r="112" spans="1:15" s="3" customFormat="1" ht="18.75" customHeight="1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</row>
    <row r="113" spans="1:10" s="2" customFormat="1" ht="18.75" customHeight="1">
      <c r="A113" s="179" t="s">
        <v>454</v>
      </c>
      <c r="B113" s="95"/>
      <c r="C113" s="190"/>
      <c r="D113" s="244"/>
      <c r="E113" s="244"/>
      <c r="F113" s="244"/>
      <c r="G113" s="197" t="s">
        <v>455</v>
      </c>
      <c r="H113" s="197"/>
      <c r="I113" s="197"/>
      <c r="J113" s="197"/>
    </row>
    <row r="114" spans="1:10" ht="18.75" customHeight="1">
      <c r="A114" s="14"/>
      <c r="B114" s="93"/>
    </row>
    <row r="115" spans="1:10">
      <c r="A115" s="14"/>
    </row>
    <row r="116" spans="1:10">
      <c r="A116" s="14"/>
    </row>
    <row r="117" spans="1:10">
      <c r="A117" s="14"/>
    </row>
    <row r="118" spans="1:10">
      <c r="A118" s="14"/>
    </row>
    <row r="119" spans="1:10">
      <c r="A119" s="14"/>
    </row>
    <row r="120" spans="1:10">
      <c r="A120" s="14"/>
    </row>
    <row r="121" spans="1:10">
      <c r="A121" s="14"/>
    </row>
    <row r="122" spans="1:10">
      <c r="A122" s="14"/>
    </row>
    <row r="123" spans="1:10">
      <c r="A123" s="14"/>
    </row>
    <row r="124" spans="1:10">
      <c r="A124" s="14"/>
    </row>
    <row r="125" spans="1:10">
      <c r="A125" s="14"/>
    </row>
    <row r="126" spans="1:10">
      <c r="A126" s="14"/>
    </row>
    <row r="127" spans="1:10">
      <c r="A127" s="14"/>
    </row>
    <row r="128" spans="1:10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</sheetData>
  <mergeCells count="113">
    <mergeCell ref="K60:O60"/>
    <mergeCell ref="K99:O99"/>
    <mergeCell ref="K93:O93"/>
    <mergeCell ref="K76:O76"/>
    <mergeCell ref="K102:O102"/>
    <mergeCell ref="K103:O103"/>
    <mergeCell ref="K104:O104"/>
    <mergeCell ref="K109:O109"/>
    <mergeCell ref="K106:O106"/>
    <mergeCell ref="K107:O107"/>
    <mergeCell ref="A101:O101"/>
    <mergeCell ref="K97:O97"/>
    <mergeCell ref="K91:O91"/>
    <mergeCell ref="K92:O92"/>
    <mergeCell ref="K71:O71"/>
    <mergeCell ref="K72:O72"/>
    <mergeCell ref="K73:O73"/>
    <mergeCell ref="K74:O74"/>
    <mergeCell ref="K75:O75"/>
    <mergeCell ref="K105:O105"/>
    <mergeCell ref="K100:O100"/>
    <mergeCell ref="K96:O96"/>
    <mergeCell ref="K98:O98"/>
    <mergeCell ref="A1:N1"/>
    <mergeCell ref="B6:E6"/>
    <mergeCell ref="F6:O6"/>
    <mergeCell ref="B7:E7"/>
    <mergeCell ref="F7:O7"/>
    <mergeCell ref="K50:O50"/>
    <mergeCell ref="K51:O51"/>
    <mergeCell ref="K40:O40"/>
    <mergeCell ref="K41:O41"/>
    <mergeCell ref="K42:O42"/>
    <mergeCell ref="K43:O43"/>
    <mergeCell ref="K44:O44"/>
    <mergeCell ref="K45:O45"/>
    <mergeCell ref="K34:O34"/>
    <mergeCell ref="K35:O35"/>
    <mergeCell ref="K36:O36"/>
    <mergeCell ref="K37:O37"/>
    <mergeCell ref="E21:E22"/>
    <mergeCell ref="G21:J21"/>
    <mergeCell ref="K21:O22"/>
    <mergeCell ref="A3:O3"/>
    <mergeCell ref="B5:E5"/>
    <mergeCell ref="F5:O5"/>
    <mergeCell ref="A9:J9"/>
    <mergeCell ref="J11:L11"/>
    <mergeCell ref="A11:A12"/>
    <mergeCell ref="K24:O24"/>
    <mergeCell ref="K25:O25"/>
    <mergeCell ref="K26:O26"/>
    <mergeCell ref="K27:O27"/>
    <mergeCell ref="K28:O28"/>
    <mergeCell ref="K29:O29"/>
    <mergeCell ref="A21:A22"/>
    <mergeCell ref="K23:O23"/>
    <mergeCell ref="F21:F22"/>
    <mergeCell ref="C21:C22"/>
    <mergeCell ref="D21:D22"/>
    <mergeCell ref="A19:K19"/>
    <mergeCell ref="D11:F11"/>
    <mergeCell ref="M11:O11"/>
    <mergeCell ref="G11:I11"/>
    <mergeCell ref="B11:C11"/>
    <mergeCell ref="C113:F113"/>
    <mergeCell ref="G113:J113"/>
    <mergeCell ref="B21:B22"/>
    <mergeCell ref="K90:O90"/>
    <mergeCell ref="K77:O77"/>
    <mergeCell ref="K95:O95"/>
    <mergeCell ref="K88:O88"/>
    <mergeCell ref="K89:O89"/>
    <mergeCell ref="K65:O65"/>
    <mergeCell ref="K64:O64"/>
    <mergeCell ref="K66:O66"/>
    <mergeCell ref="K62:O62"/>
    <mergeCell ref="K63:O63"/>
    <mergeCell ref="K83:O83"/>
    <mergeCell ref="K84:O84"/>
    <mergeCell ref="K85:O85"/>
    <mergeCell ref="K31:O31"/>
    <mergeCell ref="K32:O32"/>
    <mergeCell ref="K30:O30"/>
    <mergeCell ref="K55:O55"/>
    <mergeCell ref="K56:O56"/>
    <mergeCell ref="K57:O57"/>
    <mergeCell ref="K61:O61"/>
    <mergeCell ref="K108:O108"/>
    <mergeCell ref="K38:O38"/>
    <mergeCell ref="K39:O39"/>
    <mergeCell ref="K33:O33"/>
    <mergeCell ref="K94:O94"/>
    <mergeCell ref="K82:O82"/>
    <mergeCell ref="K86:O86"/>
    <mergeCell ref="K87:O87"/>
    <mergeCell ref="K78:O78"/>
    <mergeCell ref="K79:O79"/>
    <mergeCell ref="K80:O80"/>
    <mergeCell ref="K81:O81"/>
    <mergeCell ref="K47:O47"/>
    <mergeCell ref="K48:O48"/>
    <mergeCell ref="K49:O49"/>
    <mergeCell ref="K70:O70"/>
    <mergeCell ref="K67:O67"/>
    <mergeCell ref="K68:O68"/>
    <mergeCell ref="K69:O69"/>
    <mergeCell ref="K58:O58"/>
    <mergeCell ref="K59:O59"/>
    <mergeCell ref="K46:O46"/>
    <mergeCell ref="K52:O52"/>
    <mergeCell ref="K53:O53"/>
    <mergeCell ref="K54:O54"/>
  </mergeCells>
  <phoneticPr fontId="3" type="noConversion"/>
  <printOptions horizontalCentered="1"/>
  <pageMargins left="0.98425196850393704" right="0.39370078740157483" top="0.78740157480314965" bottom="0.59055118110236227" header="0.51181102362204722" footer="0.39370078740157483"/>
  <pageSetup paperSize="9" scale="36" firstPageNumber="5" fitToHeight="2" orientation="landscape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zoomScale="45" zoomScaleNormal="45" zoomScaleSheetLayoutView="52" workbookViewId="0">
      <selection activeCell="A4" sqref="A4:D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77" t="s">
        <v>248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 ht="13.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41.25" customHeight="1">
      <c r="A4" s="280" t="s">
        <v>23</v>
      </c>
      <c r="B4" s="281"/>
      <c r="C4" s="281"/>
      <c r="D4" s="282"/>
      <c r="E4" s="278" t="s">
        <v>24</v>
      </c>
      <c r="F4" s="278" t="s">
        <v>249</v>
      </c>
      <c r="G4" s="278" t="s">
        <v>250</v>
      </c>
      <c r="H4" s="279" t="s">
        <v>27</v>
      </c>
      <c r="I4" s="212" t="s">
        <v>164</v>
      </c>
      <c r="J4" s="212" t="s">
        <v>165</v>
      </c>
      <c r="K4" s="212"/>
      <c r="L4" s="212"/>
      <c r="M4" s="212"/>
    </row>
    <row r="5" spans="1:13" ht="41.25" customHeight="1">
      <c r="A5" s="283"/>
      <c r="B5" s="284"/>
      <c r="C5" s="284"/>
      <c r="D5" s="285"/>
      <c r="E5" s="278"/>
      <c r="F5" s="278"/>
      <c r="G5" s="278"/>
      <c r="H5" s="279"/>
      <c r="I5" s="212"/>
      <c r="J5" s="147" t="s">
        <v>167</v>
      </c>
      <c r="K5" s="147" t="s">
        <v>168</v>
      </c>
      <c r="L5" s="147" t="s">
        <v>169</v>
      </c>
      <c r="M5" s="147" t="s">
        <v>170</v>
      </c>
    </row>
    <row r="6" spans="1:13" ht="18.75">
      <c r="A6" s="286">
        <v>1</v>
      </c>
      <c r="B6" s="287"/>
      <c r="C6" s="287"/>
      <c r="D6" s="288"/>
      <c r="E6" s="146">
        <v>2</v>
      </c>
      <c r="F6" s="146">
        <v>3</v>
      </c>
      <c r="G6" s="146">
        <v>4</v>
      </c>
      <c r="H6" s="146">
        <v>5</v>
      </c>
      <c r="I6" s="146">
        <v>6</v>
      </c>
      <c r="J6" s="146">
        <v>7</v>
      </c>
      <c r="K6" s="146">
        <v>8</v>
      </c>
      <c r="L6" s="146">
        <v>9</v>
      </c>
      <c r="M6" s="146">
        <v>10</v>
      </c>
    </row>
    <row r="7" spans="1:13" ht="18.75" customHeight="1">
      <c r="A7" s="273" t="s">
        <v>251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</row>
    <row r="8" spans="1:13" s="62" customFormat="1" ht="18.75" customHeight="1">
      <c r="A8" s="289" t="s">
        <v>40</v>
      </c>
      <c r="B8" s="290"/>
      <c r="C8" s="290"/>
      <c r="D8" s="291"/>
      <c r="E8" s="7">
        <v>1200</v>
      </c>
      <c r="F8" s="39">
        <f>'I.Фін результат'!C94</f>
        <v>357</v>
      </c>
      <c r="G8" s="39">
        <f>'I.Фін результат'!D94</f>
        <v>27</v>
      </c>
      <c r="H8" s="39">
        <f>'I.Фін результат'!E94</f>
        <v>26</v>
      </c>
      <c r="I8" s="39">
        <f>'I.Фін результат'!F94</f>
        <v>30</v>
      </c>
      <c r="J8" s="39">
        <f>'I.Фін результат'!G94</f>
        <v>5</v>
      </c>
      <c r="K8" s="39">
        <f>'I.Фін результат'!H94</f>
        <v>9</v>
      </c>
      <c r="L8" s="39">
        <f>'I.Фін результат'!I94</f>
        <v>10</v>
      </c>
      <c r="M8" s="39">
        <f>'I.Фін результат'!J94</f>
        <v>6</v>
      </c>
    </row>
    <row r="9" spans="1:13" s="62" customFormat="1" ht="18.75" customHeight="1">
      <c r="A9" s="270" t="s">
        <v>252</v>
      </c>
      <c r="B9" s="271"/>
      <c r="C9" s="271"/>
      <c r="D9" s="272"/>
      <c r="E9" s="135">
        <v>2000</v>
      </c>
      <c r="F9" s="38">
        <v>1598</v>
      </c>
      <c r="G9" s="38">
        <v>1623</v>
      </c>
      <c r="H9" s="38">
        <f>F22</f>
        <v>1955</v>
      </c>
      <c r="I9" s="38">
        <f>H22</f>
        <v>1981</v>
      </c>
      <c r="J9" s="38">
        <f>I9</f>
        <v>1981</v>
      </c>
      <c r="K9" s="38">
        <f>J22</f>
        <v>1985</v>
      </c>
      <c r="L9" s="38">
        <f>K22</f>
        <v>1993</v>
      </c>
      <c r="M9" s="38">
        <f>L22</f>
        <v>2001</v>
      </c>
    </row>
    <row r="10" spans="1:13" ht="21.75" customHeight="1">
      <c r="A10" s="295" t="s">
        <v>253</v>
      </c>
      <c r="B10" s="296"/>
      <c r="C10" s="296"/>
      <c r="D10" s="297"/>
      <c r="E10" s="60">
        <v>2005</v>
      </c>
      <c r="F10" s="26">
        <v>0</v>
      </c>
      <c r="G10" s="26">
        <v>0</v>
      </c>
      <c r="H10" s="26">
        <v>0</v>
      </c>
      <c r="I10" s="31">
        <f t="shared" ref="I10:I47" si="0">SUM(J10:M10)</f>
        <v>0</v>
      </c>
      <c r="J10" s="26">
        <v>0</v>
      </c>
      <c r="K10" s="26">
        <v>0</v>
      </c>
      <c r="L10" s="26">
        <v>0</v>
      </c>
      <c r="M10" s="26">
        <v>0</v>
      </c>
    </row>
    <row r="11" spans="1:13" s="62" customFormat="1" ht="39.75" customHeight="1">
      <c r="A11" s="292" t="s">
        <v>254</v>
      </c>
      <c r="B11" s="293"/>
      <c r="C11" s="293"/>
      <c r="D11" s="294"/>
      <c r="E11" s="135">
        <v>2009</v>
      </c>
      <c r="F11" s="39">
        <f>SUM(F9:F10)</f>
        <v>1598</v>
      </c>
      <c r="G11" s="39">
        <f t="shared" ref="G11:M11" si="1">SUM(G9:G10)</f>
        <v>1623</v>
      </c>
      <c r="H11" s="39">
        <f t="shared" si="1"/>
        <v>1955</v>
      </c>
      <c r="I11" s="39">
        <f t="shared" si="1"/>
        <v>1981</v>
      </c>
      <c r="J11" s="39">
        <f t="shared" si="1"/>
        <v>1981</v>
      </c>
      <c r="K11" s="39">
        <f t="shared" si="1"/>
        <v>1985</v>
      </c>
      <c r="L11" s="39">
        <f t="shared" si="1"/>
        <v>1993</v>
      </c>
      <c r="M11" s="39">
        <f t="shared" si="1"/>
        <v>2001</v>
      </c>
    </row>
    <row r="12" spans="1:13" s="62" customFormat="1" ht="18.75" customHeight="1">
      <c r="A12" s="270" t="s">
        <v>255</v>
      </c>
      <c r="B12" s="271"/>
      <c r="C12" s="271"/>
      <c r="D12" s="272"/>
      <c r="E12" s="135">
        <v>2010</v>
      </c>
      <c r="F12" s="41">
        <f>SUM(F13:F14)</f>
        <v>0</v>
      </c>
      <c r="G12" s="41">
        <f>SUM(G13:G14)</f>
        <v>-4</v>
      </c>
      <c r="H12" s="41">
        <f>SUM(H13:H14)</f>
        <v>0</v>
      </c>
      <c r="I12" s="41">
        <f t="shared" si="0"/>
        <v>-5</v>
      </c>
      <c r="J12" s="41">
        <f>SUM(J13:J14)</f>
        <v>-1</v>
      </c>
      <c r="K12" s="41">
        <f>SUM(K13:K14)</f>
        <v>-1</v>
      </c>
      <c r="L12" s="41">
        <f>SUM(L13:L14)</f>
        <v>-2</v>
      </c>
      <c r="M12" s="41">
        <f>SUM(M13:M14)</f>
        <v>-1</v>
      </c>
    </row>
    <row r="13" spans="1:13" ht="18.75" customHeight="1">
      <c r="A13" s="274" t="s">
        <v>256</v>
      </c>
      <c r="B13" s="275"/>
      <c r="C13" s="275"/>
      <c r="D13" s="276"/>
      <c r="E13" s="60">
        <v>2011</v>
      </c>
      <c r="F13" s="26">
        <v>0</v>
      </c>
      <c r="G13" s="26">
        <v>-4</v>
      </c>
      <c r="H13" s="26">
        <v>0</v>
      </c>
      <c r="I13" s="31">
        <f t="shared" si="0"/>
        <v>-5</v>
      </c>
      <c r="J13" s="26">
        <f>-ROUND(J8*0.15,0)</f>
        <v>-1</v>
      </c>
      <c r="K13" s="26">
        <f>-ROUND(K8*0.15,0)</f>
        <v>-1</v>
      </c>
      <c r="L13" s="26">
        <f>-ROUND(L8*0.15,0)</f>
        <v>-2</v>
      </c>
      <c r="M13" s="26">
        <f>-ROUND(M8*0.15,0)</f>
        <v>-1</v>
      </c>
    </row>
    <row r="14" spans="1:13" ht="40.5" customHeight="1">
      <c r="A14" s="274" t="s">
        <v>257</v>
      </c>
      <c r="B14" s="275"/>
      <c r="C14" s="275"/>
      <c r="D14" s="276"/>
      <c r="E14" s="60">
        <v>2012</v>
      </c>
      <c r="F14" s="26">
        <v>0</v>
      </c>
      <c r="G14" s="26">
        <v>0</v>
      </c>
      <c r="H14" s="26">
        <v>0</v>
      </c>
      <c r="I14" s="31">
        <f t="shared" si="0"/>
        <v>0</v>
      </c>
      <c r="J14" s="26">
        <v>0</v>
      </c>
      <c r="K14" s="26">
        <v>0</v>
      </c>
      <c r="L14" s="26">
        <v>0</v>
      </c>
      <c r="M14" s="26">
        <v>0</v>
      </c>
    </row>
    <row r="15" spans="1:13" ht="18.75" customHeight="1">
      <c r="A15" s="274" t="s">
        <v>258</v>
      </c>
      <c r="B15" s="275"/>
      <c r="C15" s="275"/>
      <c r="D15" s="276"/>
      <c r="E15" s="60" t="s">
        <v>259</v>
      </c>
      <c r="F15" s="26">
        <v>0</v>
      </c>
      <c r="G15" s="26">
        <v>0</v>
      </c>
      <c r="H15" s="26">
        <v>0</v>
      </c>
      <c r="I15" s="31">
        <f t="shared" si="0"/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ht="18.75" customHeight="1">
      <c r="A16" s="274" t="s">
        <v>260</v>
      </c>
      <c r="B16" s="275"/>
      <c r="C16" s="275"/>
      <c r="D16" s="276"/>
      <c r="E16" s="60">
        <v>2020</v>
      </c>
      <c r="F16" s="26">
        <v>0</v>
      </c>
      <c r="G16" s="26">
        <v>0</v>
      </c>
      <c r="H16" s="26">
        <v>0</v>
      </c>
      <c r="I16" s="31">
        <f t="shared" si="0"/>
        <v>0</v>
      </c>
      <c r="J16" s="26">
        <v>0</v>
      </c>
      <c r="K16" s="26">
        <v>0</v>
      </c>
      <c r="L16" s="26">
        <v>0</v>
      </c>
      <c r="M16" s="26">
        <v>0</v>
      </c>
    </row>
    <row r="17" spans="1:13" ht="18.75" customHeight="1">
      <c r="A17" s="267" t="s">
        <v>261</v>
      </c>
      <c r="B17" s="268"/>
      <c r="C17" s="268"/>
      <c r="D17" s="269"/>
      <c r="E17" s="60">
        <v>2030</v>
      </c>
      <c r="F17" s="26">
        <v>0</v>
      </c>
      <c r="G17" s="26">
        <v>0</v>
      </c>
      <c r="H17" s="26">
        <v>0</v>
      </c>
      <c r="I17" s="31">
        <f t="shared" si="0"/>
        <v>0</v>
      </c>
      <c r="J17" s="26">
        <v>0</v>
      </c>
      <c r="K17" s="26">
        <v>0</v>
      </c>
      <c r="L17" s="26">
        <v>0</v>
      </c>
      <c r="M17" s="26">
        <v>0</v>
      </c>
    </row>
    <row r="18" spans="1:13" ht="18.75" customHeight="1">
      <c r="A18" s="267" t="s">
        <v>262</v>
      </c>
      <c r="B18" s="268"/>
      <c r="C18" s="268"/>
      <c r="D18" s="269"/>
      <c r="E18" s="60">
        <v>2031</v>
      </c>
      <c r="F18" s="26">
        <v>0</v>
      </c>
      <c r="G18" s="26">
        <v>0</v>
      </c>
      <c r="H18" s="26">
        <v>0</v>
      </c>
      <c r="I18" s="31">
        <f t="shared" si="0"/>
        <v>0</v>
      </c>
      <c r="J18" s="26">
        <v>0</v>
      </c>
      <c r="K18" s="26">
        <v>0</v>
      </c>
      <c r="L18" s="26">
        <v>0</v>
      </c>
      <c r="M18" s="26">
        <v>0</v>
      </c>
    </row>
    <row r="19" spans="1:13" ht="18.75" customHeight="1">
      <c r="A19" s="267" t="s">
        <v>263</v>
      </c>
      <c r="B19" s="268"/>
      <c r="C19" s="268"/>
      <c r="D19" s="269"/>
      <c r="E19" s="60">
        <v>2040</v>
      </c>
      <c r="F19" s="26">
        <v>0</v>
      </c>
      <c r="G19" s="26">
        <v>0</v>
      </c>
      <c r="H19" s="26">
        <v>0</v>
      </c>
      <c r="I19" s="31">
        <f t="shared" si="0"/>
        <v>0</v>
      </c>
      <c r="J19" s="26">
        <v>0</v>
      </c>
      <c r="K19" s="26">
        <v>0</v>
      </c>
      <c r="L19" s="26">
        <v>0</v>
      </c>
      <c r="M19" s="26">
        <v>0</v>
      </c>
    </row>
    <row r="20" spans="1:13" ht="18.75" customHeight="1">
      <c r="A20" s="267" t="s">
        <v>264</v>
      </c>
      <c r="B20" s="268"/>
      <c r="C20" s="268"/>
      <c r="D20" s="269"/>
      <c r="E20" s="60">
        <v>2050</v>
      </c>
      <c r="F20" s="26">
        <v>0</v>
      </c>
      <c r="G20" s="26">
        <v>0</v>
      </c>
      <c r="H20" s="26">
        <v>0</v>
      </c>
      <c r="I20" s="31">
        <f t="shared" si="0"/>
        <v>0</v>
      </c>
      <c r="J20" s="26">
        <v>0</v>
      </c>
      <c r="K20" s="26">
        <v>0</v>
      </c>
      <c r="L20" s="26">
        <v>0</v>
      </c>
      <c r="M20" s="26">
        <v>0</v>
      </c>
    </row>
    <row r="21" spans="1:13" ht="18.75" customHeight="1">
      <c r="A21" s="267" t="s">
        <v>265</v>
      </c>
      <c r="B21" s="268"/>
      <c r="C21" s="268"/>
      <c r="D21" s="269"/>
      <c r="E21" s="60">
        <v>2060</v>
      </c>
      <c r="F21" s="26">
        <v>0</v>
      </c>
      <c r="G21" s="26">
        <v>0</v>
      </c>
      <c r="H21" s="26">
        <v>0</v>
      </c>
      <c r="I21" s="31">
        <f t="shared" si="0"/>
        <v>0</v>
      </c>
      <c r="J21" s="26">
        <v>0</v>
      </c>
      <c r="K21" s="26">
        <v>0</v>
      </c>
      <c r="L21" s="26">
        <v>0</v>
      </c>
      <c r="M21" s="26">
        <v>0</v>
      </c>
    </row>
    <row r="22" spans="1:13" s="62" customFormat="1" ht="24.75" customHeight="1">
      <c r="A22" s="270" t="s">
        <v>266</v>
      </c>
      <c r="B22" s="271"/>
      <c r="C22" s="271"/>
      <c r="D22" s="272"/>
      <c r="E22" s="135">
        <v>2070</v>
      </c>
      <c r="F22" s="39">
        <f t="shared" ref="F22:M22" si="2">SUM(F8,F11:F12,F16:F17,F19:F21)</f>
        <v>1955</v>
      </c>
      <c r="G22" s="39">
        <f t="shared" si="2"/>
        <v>1646</v>
      </c>
      <c r="H22" s="39">
        <f t="shared" si="2"/>
        <v>1981</v>
      </c>
      <c r="I22" s="39">
        <f t="shared" si="2"/>
        <v>2006</v>
      </c>
      <c r="J22" s="39">
        <f t="shared" si="2"/>
        <v>1985</v>
      </c>
      <c r="K22" s="39">
        <f t="shared" si="2"/>
        <v>1993</v>
      </c>
      <c r="L22" s="39">
        <f t="shared" si="2"/>
        <v>2001</v>
      </c>
      <c r="M22" s="39">
        <f t="shared" si="2"/>
        <v>2006</v>
      </c>
    </row>
    <row r="23" spans="1:13" ht="27.75" customHeight="1">
      <c r="A23" s="273" t="s">
        <v>267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</row>
    <row r="24" spans="1:13" ht="24.75" customHeight="1">
      <c r="A24" s="270" t="s">
        <v>268</v>
      </c>
      <c r="B24" s="271"/>
      <c r="C24" s="271"/>
      <c r="D24" s="272"/>
      <c r="E24" s="135">
        <v>2110</v>
      </c>
      <c r="F24" s="39">
        <f>SUM(F25:F32)</f>
        <v>0</v>
      </c>
      <c r="G24" s="39">
        <f>SUM(G25:G32)</f>
        <v>0</v>
      </c>
      <c r="H24" s="39">
        <f>SUM(H25:H32)</f>
        <v>0</v>
      </c>
      <c r="I24" s="41">
        <f t="shared" si="0"/>
        <v>0</v>
      </c>
      <c r="J24" s="39">
        <f>SUM(J25:J32)</f>
        <v>0</v>
      </c>
      <c r="K24" s="39">
        <f>SUM(K25:K32)</f>
        <v>0</v>
      </c>
      <c r="L24" s="39">
        <f>SUM(L25:L32)</f>
        <v>0</v>
      </c>
      <c r="M24" s="39">
        <f>SUM(M25:M32)</f>
        <v>0</v>
      </c>
    </row>
    <row r="25" spans="1:13" ht="18.75" customHeight="1">
      <c r="A25" s="274" t="s">
        <v>42</v>
      </c>
      <c r="B25" s="275"/>
      <c r="C25" s="275"/>
      <c r="D25" s="276"/>
      <c r="E25" s="60">
        <v>2111</v>
      </c>
      <c r="F25" s="26"/>
      <c r="G25" s="26"/>
      <c r="H25" s="26"/>
      <c r="I25" s="31">
        <f t="shared" si="0"/>
        <v>0</v>
      </c>
      <c r="J25" s="26"/>
      <c r="K25" s="26"/>
      <c r="L25" s="26"/>
      <c r="M25" s="26"/>
    </row>
    <row r="26" spans="1:13" ht="18.75" customHeight="1">
      <c r="A26" s="274" t="s">
        <v>43</v>
      </c>
      <c r="B26" s="275"/>
      <c r="C26" s="275"/>
      <c r="D26" s="276"/>
      <c r="E26" s="60">
        <v>2112</v>
      </c>
      <c r="F26" s="26"/>
      <c r="G26" s="26"/>
      <c r="H26" s="26"/>
      <c r="I26" s="31">
        <f t="shared" si="0"/>
        <v>0</v>
      </c>
      <c r="J26" s="26"/>
      <c r="K26" s="26"/>
      <c r="L26" s="26"/>
      <c r="M26" s="26"/>
    </row>
    <row r="27" spans="1:13" ht="18.75" customHeight="1">
      <c r="A27" s="267" t="s">
        <v>44</v>
      </c>
      <c r="B27" s="268"/>
      <c r="C27" s="268"/>
      <c r="D27" s="269"/>
      <c r="E27" s="15">
        <v>2113</v>
      </c>
      <c r="F27" s="26">
        <v>0</v>
      </c>
      <c r="G27" s="26">
        <v>0</v>
      </c>
      <c r="H27" s="26">
        <v>0</v>
      </c>
      <c r="I27" s="31">
        <f>SUM(J27:M27)</f>
        <v>0</v>
      </c>
      <c r="J27" s="26">
        <v>0</v>
      </c>
      <c r="K27" s="26">
        <v>0</v>
      </c>
      <c r="L27" s="26">
        <v>0</v>
      </c>
      <c r="M27" s="26">
        <v>0</v>
      </c>
    </row>
    <row r="28" spans="1:13" ht="18.75" customHeight="1">
      <c r="A28" s="267" t="s">
        <v>269</v>
      </c>
      <c r="B28" s="268"/>
      <c r="C28" s="268"/>
      <c r="D28" s="269"/>
      <c r="E28" s="15">
        <v>2114</v>
      </c>
      <c r="F28" s="26"/>
      <c r="G28" s="26"/>
      <c r="H28" s="26"/>
      <c r="I28" s="31">
        <f t="shared" si="0"/>
        <v>0</v>
      </c>
      <c r="J28" s="26"/>
      <c r="K28" s="26"/>
      <c r="L28" s="26"/>
      <c r="M28" s="26"/>
    </row>
    <row r="29" spans="1:13" ht="18.75" customHeight="1">
      <c r="A29" s="267" t="s">
        <v>270</v>
      </c>
      <c r="B29" s="268"/>
      <c r="C29" s="268"/>
      <c r="D29" s="269"/>
      <c r="E29" s="15">
        <v>2115</v>
      </c>
      <c r="F29" s="26"/>
      <c r="G29" s="26"/>
      <c r="H29" s="26"/>
      <c r="I29" s="31">
        <f t="shared" si="0"/>
        <v>0</v>
      </c>
      <c r="J29" s="26"/>
      <c r="K29" s="26"/>
      <c r="L29" s="26"/>
      <c r="M29" s="26"/>
    </row>
    <row r="30" spans="1:13" ht="18.75" customHeight="1">
      <c r="A30" s="267" t="s">
        <v>271</v>
      </c>
      <c r="B30" s="268"/>
      <c r="C30" s="268"/>
      <c r="D30" s="269"/>
      <c r="E30" s="15">
        <v>2116</v>
      </c>
      <c r="F30" s="26"/>
      <c r="G30" s="26"/>
      <c r="H30" s="26"/>
      <c r="I30" s="31">
        <f t="shared" si="0"/>
        <v>0</v>
      </c>
      <c r="J30" s="26"/>
      <c r="K30" s="26"/>
      <c r="L30" s="26"/>
      <c r="M30" s="26"/>
    </row>
    <row r="31" spans="1:13" ht="18.75" customHeight="1">
      <c r="A31" s="267" t="s">
        <v>272</v>
      </c>
      <c r="B31" s="268"/>
      <c r="C31" s="268"/>
      <c r="D31" s="269"/>
      <c r="E31" s="15">
        <v>2117</v>
      </c>
      <c r="F31" s="26"/>
      <c r="G31" s="26"/>
      <c r="H31" s="26"/>
      <c r="I31" s="31">
        <f t="shared" si="0"/>
        <v>0</v>
      </c>
      <c r="J31" s="26"/>
      <c r="K31" s="26"/>
      <c r="L31" s="26"/>
      <c r="M31" s="26"/>
    </row>
    <row r="32" spans="1:13" ht="18.75" customHeight="1">
      <c r="A32" s="267" t="s">
        <v>273</v>
      </c>
      <c r="B32" s="268"/>
      <c r="C32" s="268"/>
      <c r="D32" s="269"/>
      <c r="E32" s="15">
        <v>2118</v>
      </c>
      <c r="F32" s="26"/>
      <c r="G32" s="26"/>
      <c r="H32" s="26"/>
      <c r="I32" s="31">
        <f t="shared" si="0"/>
        <v>0</v>
      </c>
      <c r="J32" s="26"/>
      <c r="K32" s="26"/>
      <c r="L32" s="26"/>
      <c r="M32" s="26"/>
    </row>
    <row r="33" spans="1:13" ht="24" customHeight="1">
      <c r="A33" s="270" t="s">
        <v>274</v>
      </c>
      <c r="B33" s="271"/>
      <c r="C33" s="271"/>
      <c r="D33" s="272"/>
      <c r="E33" s="36">
        <v>2120</v>
      </c>
      <c r="F33" s="39">
        <f>SUM(F34:F37)</f>
        <v>4726</v>
      </c>
      <c r="G33" s="39">
        <f>SUM(G34:G37)</f>
        <v>5308</v>
      </c>
      <c r="H33" s="39">
        <f>SUM(H34:H37)</f>
        <v>4918</v>
      </c>
      <c r="I33" s="41">
        <f t="shared" si="0"/>
        <v>5403</v>
      </c>
      <c r="J33" s="39">
        <f>SUM(J34:J37)</f>
        <v>1303</v>
      </c>
      <c r="K33" s="39">
        <f>SUM(K34:K37)</f>
        <v>1374</v>
      </c>
      <c r="L33" s="39">
        <f>SUM(L34:L37)</f>
        <v>1379</v>
      </c>
      <c r="M33" s="39">
        <f>SUM(M34:M37)</f>
        <v>1347</v>
      </c>
    </row>
    <row r="34" spans="1:13" ht="18.600000000000001" customHeight="1">
      <c r="A34" s="267" t="s">
        <v>272</v>
      </c>
      <c r="B34" s="268"/>
      <c r="C34" s="268"/>
      <c r="D34" s="269"/>
      <c r="E34" s="15">
        <v>2121</v>
      </c>
      <c r="F34" s="26">
        <v>4576</v>
      </c>
      <c r="G34" s="26">
        <v>5222</v>
      </c>
      <c r="H34" s="26">
        <v>4832</v>
      </c>
      <c r="I34" s="31">
        <f t="shared" si="0"/>
        <v>5313</v>
      </c>
      <c r="J34" s="26">
        <v>1282</v>
      </c>
      <c r="K34" s="26">
        <v>1353</v>
      </c>
      <c r="L34" s="26">
        <v>1358</v>
      </c>
      <c r="M34" s="26">
        <v>1320</v>
      </c>
    </row>
    <row r="35" spans="1:13" ht="18.600000000000001" customHeight="1">
      <c r="A35" s="267" t="s">
        <v>275</v>
      </c>
      <c r="B35" s="268"/>
      <c r="C35" s="268"/>
      <c r="D35" s="269"/>
      <c r="E35" s="15">
        <v>2122</v>
      </c>
      <c r="F35" s="26">
        <v>72</v>
      </c>
      <c r="G35" s="26">
        <v>80</v>
      </c>
      <c r="H35" s="26">
        <v>80</v>
      </c>
      <c r="I35" s="31">
        <f t="shared" si="0"/>
        <v>84</v>
      </c>
      <c r="J35" s="26">
        <v>21</v>
      </c>
      <c r="K35" s="26">
        <v>21</v>
      </c>
      <c r="L35" s="26">
        <v>21</v>
      </c>
      <c r="M35" s="26">
        <v>21</v>
      </c>
    </row>
    <row r="36" spans="1:13" ht="18.600000000000001" customHeight="1">
      <c r="A36" s="267" t="s">
        <v>276</v>
      </c>
      <c r="B36" s="268"/>
      <c r="C36" s="268"/>
      <c r="D36" s="269"/>
      <c r="E36" s="15">
        <v>2123</v>
      </c>
      <c r="F36" s="26">
        <v>0</v>
      </c>
      <c r="G36" s="26">
        <v>0</v>
      </c>
      <c r="H36" s="26">
        <v>0</v>
      </c>
      <c r="I36" s="31">
        <f t="shared" si="0"/>
        <v>0</v>
      </c>
      <c r="J36" s="26">
        <v>0</v>
      </c>
      <c r="K36" s="26">
        <v>0</v>
      </c>
      <c r="L36" s="26">
        <v>0</v>
      </c>
      <c r="M36" s="26">
        <v>0</v>
      </c>
    </row>
    <row r="37" spans="1:13" ht="18.600000000000001" customHeight="1">
      <c r="A37" s="267" t="s">
        <v>415</v>
      </c>
      <c r="B37" s="268"/>
      <c r="C37" s="268"/>
      <c r="D37" s="269"/>
      <c r="E37" s="15">
        <v>2124</v>
      </c>
      <c r="F37" s="26">
        <v>78</v>
      </c>
      <c r="G37" s="26">
        <v>6</v>
      </c>
      <c r="H37" s="26">
        <f>-'I.Фін результат'!E90</f>
        <v>6</v>
      </c>
      <c r="I37" s="31">
        <f t="shared" si="0"/>
        <v>6</v>
      </c>
      <c r="J37" s="26"/>
      <c r="K37" s="26"/>
      <c r="L37" s="26"/>
      <c r="M37" s="26">
        <f>-'I.Фін результат'!J90</f>
        <v>6</v>
      </c>
    </row>
    <row r="38" spans="1:13" ht="24" customHeight="1">
      <c r="A38" s="270" t="s">
        <v>277</v>
      </c>
      <c r="B38" s="271"/>
      <c r="C38" s="271"/>
      <c r="D38" s="272"/>
      <c r="E38" s="36">
        <v>2130</v>
      </c>
      <c r="F38" s="39">
        <f>SUM(F39:F43)</f>
        <v>6241</v>
      </c>
      <c r="G38" s="39">
        <f>SUM(G39:G43)</f>
        <v>7072</v>
      </c>
      <c r="H38" s="39">
        <f>SUM(H39:H43)</f>
        <v>7478</v>
      </c>
      <c r="I38" s="41">
        <f t="shared" si="0"/>
        <v>8224</v>
      </c>
      <c r="J38" s="39">
        <f>SUM(J39:J43)</f>
        <v>1982</v>
      </c>
      <c r="K38" s="39">
        <f>SUM(K39:K43)</f>
        <v>2096</v>
      </c>
      <c r="L38" s="39">
        <f>SUM(L39:L43)</f>
        <v>2105</v>
      </c>
      <c r="M38" s="39">
        <f>SUM(M39:M43)</f>
        <v>2041</v>
      </c>
    </row>
    <row r="39" spans="1:13" ht="18.75" customHeight="1">
      <c r="A39" s="267" t="s">
        <v>45</v>
      </c>
      <c r="B39" s="268"/>
      <c r="C39" s="268"/>
      <c r="D39" s="269"/>
      <c r="E39" s="15">
        <v>2131</v>
      </c>
      <c r="F39" s="26"/>
      <c r="G39" s="26">
        <v>4</v>
      </c>
      <c r="H39" s="26"/>
      <c r="I39" s="31">
        <f>SUM(J39:M39)</f>
        <v>5</v>
      </c>
      <c r="J39" s="26">
        <f>-J13</f>
        <v>1</v>
      </c>
      <c r="K39" s="26">
        <f>-K13</f>
        <v>1</v>
      </c>
      <c r="L39" s="26">
        <f>-L13</f>
        <v>2</v>
      </c>
      <c r="M39" s="26">
        <f>-M13</f>
        <v>1</v>
      </c>
    </row>
    <row r="40" spans="1:13" ht="41.25" customHeight="1">
      <c r="A40" s="267" t="s">
        <v>46</v>
      </c>
      <c r="B40" s="268"/>
      <c r="C40" s="268"/>
      <c r="D40" s="269"/>
      <c r="E40" s="15">
        <v>2132</v>
      </c>
      <c r="F40" s="26"/>
      <c r="G40" s="26"/>
      <c r="H40" s="26"/>
      <c r="I40" s="31">
        <f t="shared" si="0"/>
        <v>0</v>
      </c>
      <c r="J40" s="26"/>
      <c r="K40" s="26"/>
      <c r="L40" s="26"/>
      <c r="M40" s="26"/>
    </row>
    <row r="41" spans="1:13" ht="18.75" customHeight="1">
      <c r="A41" s="267" t="s">
        <v>278</v>
      </c>
      <c r="B41" s="268"/>
      <c r="C41" s="268"/>
      <c r="D41" s="269"/>
      <c r="E41" s="15">
        <v>2133</v>
      </c>
      <c r="F41" s="26"/>
      <c r="G41" s="26"/>
      <c r="H41" s="26"/>
      <c r="I41" s="31">
        <f t="shared" si="0"/>
        <v>0</v>
      </c>
      <c r="J41" s="26"/>
      <c r="K41" s="26"/>
      <c r="L41" s="26"/>
      <c r="M41" s="26"/>
    </row>
    <row r="42" spans="1:13" ht="18.75" customHeight="1">
      <c r="A42" s="267" t="s">
        <v>279</v>
      </c>
      <c r="B42" s="268"/>
      <c r="C42" s="268"/>
      <c r="D42" s="269"/>
      <c r="E42" s="15">
        <v>2134</v>
      </c>
      <c r="F42" s="26">
        <f>'I.Фін результат'!C106</f>
        <v>5135</v>
      </c>
      <c r="G42" s="26">
        <f>'I.Фін результат'!D106</f>
        <v>5948</v>
      </c>
      <c r="H42" s="26">
        <f>'I.Фін результат'!E106</f>
        <v>5488</v>
      </c>
      <c r="I42" s="31">
        <f t="shared" si="0"/>
        <v>6048</v>
      </c>
      <c r="J42" s="26">
        <f>'I.Фін результат'!G106</f>
        <v>1455</v>
      </c>
      <c r="K42" s="26">
        <f>'I.Фін результат'!H106</f>
        <v>1543</v>
      </c>
      <c r="L42" s="26">
        <f>'I.Фін результат'!I106</f>
        <v>1545</v>
      </c>
      <c r="M42" s="26">
        <f>'I.Фін результат'!J106</f>
        <v>1505</v>
      </c>
    </row>
    <row r="43" spans="1:13" ht="18.75" customHeight="1">
      <c r="A43" s="267" t="s">
        <v>280</v>
      </c>
      <c r="B43" s="268"/>
      <c r="C43" s="268"/>
      <c r="D43" s="269"/>
      <c r="E43" s="15">
        <v>2135</v>
      </c>
      <c r="F43" s="26">
        <v>1106</v>
      </c>
      <c r="G43" s="26">
        <v>1120</v>
      </c>
      <c r="H43" s="26">
        <f>1340+650</f>
        <v>1990</v>
      </c>
      <c r="I43" s="31">
        <f t="shared" si="0"/>
        <v>2171</v>
      </c>
      <c r="J43" s="26">
        <v>526</v>
      </c>
      <c r="K43" s="26">
        <v>552</v>
      </c>
      <c r="L43" s="26">
        <v>558</v>
      </c>
      <c r="M43" s="26">
        <v>535</v>
      </c>
    </row>
    <row r="44" spans="1:13" ht="18.75" customHeight="1">
      <c r="A44" s="270" t="s">
        <v>281</v>
      </c>
      <c r="B44" s="271"/>
      <c r="C44" s="271"/>
      <c r="D44" s="272"/>
      <c r="E44" s="36">
        <v>2140</v>
      </c>
      <c r="F44" s="39">
        <f>SUM(F45,F46)</f>
        <v>0</v>
      </c>
      <c r="G44" s="39">
        <f>SUM(G45,G46)</f>
        <v>0</v>
      </c>
      <c r="H44" s="39">
        <f>SUM(H45,H46)</f>
        <v>0</v>
      </c>
      <c r="I44" s="41">
        <f t="shared" si="0"/>
        <v>0</v>
      </c>
      <c r="J44" s="39">
        <v>0</v>
      </c>
      <c r="K44" s="39">
        <v>0</v>
      </c>
      <c r="L44" s="39">
        <v>0</v>
      </c>
      <c r="M44" s="39">
        <v>0</v>
      </c>
    </row>
    <row r="45" spans="1:13" ht="37.5" customHeight="1">
      <c r="A45" s="267" t="s">
        <v>282</v>
      </c>
      <c r="B45" s="268"/>
      <c r="C45" s="268"/>
      <c r="D45" s="269"/>
      <c r="E45" s="15">
        <v>2141</v>
      </c>
      <c r="F45" s="26"/>
      <c r="G45" s="26"/>
      <c r="H45" s="26"/>
      <c r="I45" s="31">
        <f t="shared" si="0"/>
        <v>0</v>
      </c>
      <c r="J45" s="26"/>
      <c r="K45" s="26"/>
      <c r="L45" s="26"/>
      <c r="M45" s="26"/>
    </row>
    <row r="46" spans="1:13" ht="18.75" customHeight="1">
      <c r="A46" s="267" t="s">
        <v>283</v>
      </c>
      <c r="B46" s="268"/>
      <c r="C46" s="268"/>
      <c r="D46" s="269"/>
      <c r="E46" s="15">
        <v>2142</v>
      </c>
      <c r="F46" s="26"/>
      <c r="G46" s="26"/>
      <c r="H46" s="26"/>
      <c r="I46" s="31">
        <f t="shared" si="0"/>
        <v>0</v>
      </c>
      <c r="J46" s="26"/>
      <c r="K46" s="26"/>
      <c r="L46" s="26"/>
      <c r="M46" s="26"/>
    </row>
    <row r="47" spans="1:13" ht="26.25" customHeight="1">
      <c r="A47" s="270" t="s">
        <v>47</v>
      </c>
      <c r="B47" s="271"/>
      <c r="C47" s="271"/>
      <c r="D47" s="272"/>
      <c r="E47" s="36">
        <v>2200</v>
      </c>
      <c r="F47" s="39">
        <f>SUM(F24,F33,F38,F44)</f>
        <v>10967</v>
      </c>
      <c r="G47" s="39">
        <f>SUM(G24,G33,G38,G44)</f>
        <v>12380</v>
      </c>
      <c r="H47" s="39">
        <f>SUM(H24,H33,H38,H44)</f>
        <v>12396</v>
      </c>
      <c r="I47" s="41">
        <f t="shared" si="0"/>
        <v>13627</v>
      </c>
      <c r="J47" s="39">
        <f>SUM(J24,J33,J38,J44)</f>
        <v>3285</v>
      </c>
      <c r="K47" s="39">
        <f>SUM(K24,K33,K38,K44)</f>
        <v>3470</v>
      </c>
      <c r="L47" s="39">
        <f>SUM(L24,L33,L38,L44)</f>
        <v>3484</v>
      </c>
      <c r="M47" s="39">
        <f>SUM(M24,M33,M38,M44)</f>
        <v>3388</v>
      </c>
    </row>
    <row r="48" spans="1:13" ht="15" customHeight="1">
      <c r="A48" s="55"/>
      <c r="B48" s="55"/>
      <c r="C48" s="55"/>
      <c r="D48" s="55"/>
      <c r="E48" s="54"/>
      <c r="F48" s="56"/>
      <c r="G48" s="57"/>
      <c r="H48" s="57"/>
      <c r="I48" s="56"/>
      <c r="J48" s="57"/>
      <c r="K48" s="57"/>
      <c r="L48" s="57"/>
      <c r="M48" s="57"/>
    </row>
    <row r="49" spans="1:13" ht="11.25" customHeight="1">
      <c r="A49" s="55"/>
      <c r="B49" s="55"/>
      <c r="C49" s="55"/>
      <c r="D49" s="55"/>
      <c r="E49" s="54"/>
      <c r="F49" s="56"/>
      <c r="G49" s="57"/>
      <c r="H49" s="57"/>
      <c r="I49" s="56"/>
      <c r="J49" s="57"/>
      <c r="K49" s="57"/>
      <c r="L49" s="57"/>
      <c r="M49" s="57"/>
    </row>
    <row r="50" spans="1:13" ht="11.25" customHeight="1">
      <c r="A50" s="55"/>
      <c r="B50" s="55"/>
      <c r="C50" s="55"/>
      <c r="D50" s="55"/>
      <c r="E50" s="54"/>
      <c r="F50" s="56"/>
      <c r="G50" s="57"/>
      <c r="H50" s="57"/>
      <c r="I50" s="56"/>
      <c r="J50" s="57"/>
      <c r="K50" s="57"/>
      <c r="L50" s="57"/>
      <c r="M50" s="57"/>
    </row>
    <row r="51" spans="1:13" s="2" customFormat="1" ht="18.75" customHeight="1">
      <c r="A51" s="179" t="s">
        <v>454</v>
      </c>
      <c r="B51" s="95"/>
      <c r="C51" s="190"/>
      <c r="D51" s="244"/>
      <c r="E51" s="244"/>
      <c r="F51" s="244"/>
      <c r="G51" s="94"/>
      <c r="H51" s="197" t="s">
        <v>455</v>
      </c>
      <c r="I51" s="197"/>
      <c r="J51" s="197"/>
    </row>
  </sheetData>
  <mergeCells count="52">
    <mergeCell ref="A39:D39"/>
    <mergeCell ref="A44:D44"/>
    <mergeCell ref="A45:D45"/>
    <mergeCell ref="A46:D46"/>
    <mergeCell ref="A47:D47"/>
    <mergeCell ref="A40:D40"/>
    <mergeCell ref="A41:D41"/>
    <mergeCell ref="A42:D42"/>
    <mergeCell ref="A43:D43"/>
    <mergeCell ref="A36:D36"/>
    <mergeCell ref="A27:D27"/>
    <mergeCell ref="A28:D28"/>
    <mergeCell ref="A37:D37"/>
    <mergeCell ref="A31:D31"/>
    <mergeCell ref="A32:D32"/>
    <mergeCell ref="A6:D6"/>
    <mergeCell ref="A8:D8"/>
    <mergeCell ref="A9:D9"/>
    <mergeCell ref="A12:D12"/>
    <mergeCell ref="A13:D13"/>
    <mergeCell ref="A11:D11"/>
    <mergeCell ref="A10:D10"/>
    <mergeCell ref="A2:M2"/>
    <mergeCell ref="E4:E5"/>
    <mergeCell ref="F4:F5"/>
    <mergeCell ref="G4:G5"/>
    <mergeCell ref="H4:H5"/>
    <mergeCell ref="I4:I5"/>
    <mergeCell ref="J4:M4"/>
    <mergeCell ref="A4:D5"/>
    <mergeCell ref="A18:D18"/>
    <mergeCell ref="A7:M7"/>
    <mergeCell ref="A14:D14"/>
    <mergeCell ref="A15:D15"/>
    <mergeCell ref="A16:D16"/>
    <mergeCell ref="A17:D17"/>
    <mergeCell ref="C51:F51"/>
    <mergeCell ref="H51:J51"/>
    <mergeCell ref="A19:D19"/>
    <mergeCell ref="A20:D20"/>
    <mergeCell ref="A21:D21"/>
    <mergeCell ref="A22:D22"/>
    <mergeCell ref="A24:D24"/>
    <mergeCell ref="A23:M23"/>
    <mergeCell ref="A29:D29"/>
    <mergeCell ref="A30:D30"/>
    <mergeCell ref="A25:D25"/>
    <mergeCell ref="A26:D26"/>
    <mergeCell ref="A38:D38"/>
    <mergeCell ref="A33:D33"/>
    <mergeCell ref="A34:D34"/>
    <mergeCell ref="A35:D35"/>
  </mergeCells>
  <printOptions horizontalCentered="1"/>
  <pageMargins left="0.98425196850393704" right="0.39370078740157483" top="0.78740157480314965" bottom="0.55118110236220474" header="0.51181102362204722" footer="0.31496062992125984"/>
  <pageSetup paperSize="9" scale="46" firstPageNumber="7" orientation="landscape" useFirstPageNumber="1" r:id="rId1"/>
  <headerFooter>
    <oddHeader>&amp;R&amp;P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6"/>
  <sheetViews>
    <sheetView zoomScale="55" zoomScaleNormal="55" zoomScaleSheetLayoutView="56" workbookViewId="0">
      <selection activeCell="A3" sqref="A3:A4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2" t="s">
        <v>284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ht="18.75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ht="41.25" customHeight="1">
      <c r="A3" s="303" t="s">
        <v>23</v>
      </c>
      <c r="B3" s="279" t="s">
        <v>285</v>
      </c>
      <c r="C3" s="279" t="s">
        <v>249</v>
      </c>
      <c r="D3" s="279" t="s">
        <v>250</v>
      </c>
      <c r="E3" s="279" t="s">
        <v>27</v>
      </c>
      <c r="F3" s="212" t="s">
        <v>286</v>
      </c>
      <c r="G3" s="212" t="s">
        <v>165</v>
      </c>
      <c r="H3" s="212"/>
      <c r="I3" s="212"/>
      <c r="J3" s="212"/>
    </row>
    <row r="4" spans="1:10" ht="45.75" customHeight="1">
      <c r="A4" s="304"/>
      <c r="B4" s="279"/>
      <c r="C4" s="279"/>
      <c r="D4" s="279"/>
      <c r="E4" s="279"/>
      <c r="F4" s="212"/>
      <c r="G4" s="147" t="s">
        <v>167</v>
      </c>
      <c r="H4" s="147" t="s">
        <v>168</v>
      </c>
      <c r="I4" s="147" t="s">
        <v>169</v>
      </c>
      <c r="J4" s="147" t="s">
        <v>170</v>
      </c>
    </row>
    <row r="5" spans="1:10" ht="18.75" customHeight="1">
      <c r="A5" s="59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  <c r="J5" s="147">
        <v>10</v>
      </c>
    </row>
    <row r="6" spans="1:10" ht="28.5" customHeight="1">
      <c r="A6" s="149" t="s">
        <v>287</v>
      </c>
      <c r="B6" s="150"/>
      <c r="C6" s="298"/>
      <c r="D6" s="298"/>
      <c r="E6" s="298"/>
      <c r="F6" s="298"/>
      <c r="G6" s="298"/>
      <c r="H6" s="298"/>
      <c r="I6" s="298"/>
      <c r="J6" s="298"/>
    </row>
    <row r="7" spans="1:10" ht="18.75" customHeight="1">
      <c r="A7" s="65" t="s">
        <v>288</v>
      </c>
      <c r="B7" s="69">
        <v>3000</v>
      </c>
      <c r="C7" s="39">
        <f>SUM(C8:C9,C11,C14:C15,C19)</f>
        <v>60076</v>
      </c>
      <c r="D7" s="39">
        <f>SUM(D8:D9,D11,D14:D15,D19)</f>
        <v>68354</v>
      </c>
      <c r="E7" s="39">
        <f>SUM(E8:E9,E11,E14:E15,E19)</f>
        <v>64925</v>
      </c>
      <c r="F7" s="41">
        <f t="shared" ref="F7:F73" si="0">SUM(G7:J7)</f>
        <v>69486</v>
      </c>
      <c r="G7" s="39">
        <f>SUM(G8:G9,G11,G14:G15,G19)</f>
        <v>14878</v>
      </c>
      <c r="H7" s="39">
        <f>SUM(H8:H9,H11,H14:H15,H19)</f>
        <v>19135</v>
      </c>
      <c r="I7" s="39">
        <f>SUM(I8:I9,I11,I14:I15,I19)</f>
        <v>17820</v>
      </c>
      <c r="J7" s="39">
        <f>SUM(J8:J9,J11,J14:J15,J19)</f>
        <v>17653</v>
      </c>
    </row>
    <row r="8" spans="1:10" ht="18.75" customHeight="1">
      <c r="A8" s="4" t="s">
        <v>289</v>
      </c>
      <c r="B8" s="5">
        <v>3010</v>
      </c>
      <c r="C8" s="26">
        <v>21517</v>
      </c>
      <c r="D8" s="26">
        <v>22232</v>
      </c>
      <c r="E8" s="26">
        <v>23142</v>
      </c>
      <c r="F8" s="31">
        <f t="shared" si="0"/>
        <v>26820</v>
      </c>
      <c r="G8" s="26">
        <v>6974</v>
      </c>
      <c r="H8" s="26">
        <v>6573</v>
      </c>
      <c r="I8" s="26">
        <v>6663</v>
      </c>
      <c r="J8" s="26">
        <v>6610</v>
      </c>
    </row>
    <row r="9" spans="1:10" ht="18.75" customHeight="1">
      <c r="A9" s="4" t="s">
        <v>290</v>
      </c>
      <c r="B9" s="5">
        <v>3020</v>
      </c>
      <c r="C9" s="26"/>
      <c r="D9" s="26"/>
      <c r="E9" s="26"/>
      <c r="F9" s="31">
        <f t="shared" si="0"/>
        <v>0</v>
      </c>
      <c r="G9" s="26"/>
      <c r="H9" s="26"/>
      <c r="I9" s="26"/>
      <c r="J9" s="26"/>
    </row>
    <row r="10" spans="1:10" ht="18.75" customHeight="1">
      <c r="A10" s="4" t="s">
        <v>291</v>
      </c>
      <c r="B10" s="5">
        <v>3030</v>
      </c>
      <c r="C10" s="26"/>
      <c r="D10" s="26"/>
      <c r="E10" s="26"/>
      <c r="F10" s="31">
        <f t="shared" si="0"/>
        <v>0</v>
      </c>
      <c r="G10" s="26"/>
      <c r="H10" s="26"/>
      <c r="I10" s="26"/>
      <c r="J10" s="26"/>
    </row>
    <row r="11" spans="1:10" ht="18.75" customHeight="1">
      <c r="A11" s="4" t="s">
        <v>292</v>
      </c>
      <c r="B11" s="5">
        <v>3040</v>
      </c>
      <c r="C11" s="26">
        <v>37860</v>
      </c>
      <c r="D11" s="26">
        <v>45346</v>
      </c>
      <c r="E11" s="26">
        <v>41072</v>
      </c>
      <c r="F11" s="31">
        <f t="shared" si="0"/>
        <v>41772</v>
      </c>
      <c r="G11" s="26">
        <v>7713</v>
      </c>
      <c r="H11" s="26">
        <v>12330</v>
      </c>
      <c r="I11" s="26">
        <v>10870</v>
      </c>
      <c r="J11" s="26">
        <v>10859</v>
      </c>
    </row>
    <row r="12" spans="1:10" ht="18.75" customHeight="1">
      <c r="A12" s="4" t="s">
        <v>293</v>
      </c>
      <c r="B12" s="5">
        <v>3041</v>
      </c>
      <c r="C12" s="26"/>
      <c r="D12" s="26"/>
      <c r="E12" s="26"/>
      <c r="F12" s="31">
        <f t="shared" si="0"/>
        <v>0</v>
      </c>
      <c r="G12" s="26"/>
      <c r="H12" s="26"/>
      <c r="I12" s="26"/>
      <c r="J12" s="26"/>
    </row>
    <row r="13" spans="1:10" ht="18.75" customHeight="1">
      <c r="A13" s="4" t="s">
        <v>294</v>
      </c>
      <c r="B13" s="5">
        <v>3042</v>
      </c>
      <c r="C13" s="26"/>
      <c r="D13" s="26"/>
      <c r="E13" s="26"/>
      <c r="F13" s="31">
        <f t="shared" si="0"/>
        <v>0</v>
      </c>
      <c r="G13" s="26"/>
      <c r="H13" s="26"/>
      <c r="I13" s="26"/>
      <c r="J13" s="26"/>
    </row>
    <row r="14" spans="1:10" ht="18.75" customHeight="1">
      <c r="A14" s="4" t="s">
        <v>295</v>
      </c>
      <c r="B14" s="5">
        <v>3050</v>
      </c>
      <c r="C14" s="26"/>
      <c r="D14" s="26"/>
      <c r="E14" s="26"/>
      <c r="F14" s="31">
        <f t="shared" si="0"/>
        <v>0</v>
      </c>
      <c r="G14" s="26"/>
      <c r="H14" s="26"/>
      <c r="I14" s="26"/>
      <c r="J14" s="26"/>
    </row>
    <row r="15" spans="1:10" ht="18.75" customHeight="1">
      <c r="A15" s="4" t="s">
        <v>296</v>
      </c>
      <c r="B15" s="5">
        <v>3060</v>
      </c>
      <c r="C15" s="31">
        <f>SUM(C16:C18)</f>
        <v>0</v>
      </c>
      <c r="D15" s="31">
        <f>SUM(D16:D18)</f>
        <v>0</v>
      </c>
      <c r="E15" s="31">
        <f>SUM(E16:E18)</f>
        <v>0</v>
      </c>
      <c r="F15" s="31">
        <f t="shared" si="0"/>
        <v>0</v>
      </c>
      <c r="G15" s="31">
        <f>SUM(G16:G18)</f>
        <v>0</v>
      </c>
      <c r="H15" s="31">
        <f>SUM(H16:H18)</f>
        <v>0</v>
      </c>
      <c r="I15" s="31">
        <f>SUM(I16:I18)</f>
        <v>0</v>
      </c>
      <c r="J15" s="31">
        <f>SUM(J16:J18)</f>
        <v>0</v>
      </c>
    </row>
    <row r="16" spans="1:10" ht="18.75" customHeight="1">
      <c r="A16" s="4" t="s">
        <v>297</v>
      </c>
      <c r="B16" s="60">
        <v>3061</v>
      </c>
      <c r="C16" s="26"/>
      <c r="D16" s="26"/>
      <c r="E16" s="26"/>
      <c r="F16" s="31">
        <f t="shared" si="0"/>
        <v>0</v>
      </c>
      <c r="G16" s="26"/>
      <c r="H16" s="26"/>
      <c r="I16" s="26"/>
      <c r="J16" s="26"/>
    </row>
    <row r="17" spans="1:10" ht="18.75" customHeight="1">
      <c r="A17" s="4" t="s">
        <v>298</v>
      </c>
      <c r="B17" s="60">
        <v>3062</v>
      </c>
      <c r="C17" s="26"/>
      <c r="D17" s="26"/>
      <c r="E17" s="26"/>
      <c r="F17" s="31">
        <f t="shared" si="0"/>
        <v>0</v>
      </c>
      <c r="G17" s="26"/>
      <c r="H17" s="26"/>
      <c r="I17" s="26"/>
      <c r="J17" s="26"/>
    </row>
    <row r="18" spans="1:10" ht="18.75" customHeight="1">
      <c r="A18" s="4" t="s">
        <v>299</v>
      </c>
      <c r="B18" s="60">
        <v>3063</v>
      </c>
      <c r="C18" s="26"/>
      <c r="D18" s="26"/>
      <c r="E18" s="26"/>
      <c r="F18" s="31">
        <f t="shared" si="0"/>
        <v>0</v>
      </c>
      <c r="G18" s="26"/>
      <c r="H18" s="26"/>
      <c r="I18" s="26"/>
      <c r="J18" s="26"/>
    </row>
    <row r="19" spans="1:10" ht="18.75" customHeight="1">
      <c r="A19" s="4" t="s">
        <v>300</v>
      </c>
      <c r="B19" s="5">
        <v>3070</v>
      </c>
      <c r="C19" s="26">
        <v>699</v>
      </c>
      <c r="D19" s="26">
        <v>776</v>
      </c>
      <c r="E19" s="26">
        <v>711</v>
      </c>
      <c r="F19" s="31">
        <f t="shared" si="0"/>
        <v>894</v>
      </c>
      <c r="G19" s="26">
        <v>191</v>
      </c>
      <c r="H19" s="26">
        <v>232</v>
      </c>
      <c r="I19" s="26">
        <v>287</v>
      </c>
      <c r="J19" s="26">
        <v>184</v>
      </c>
    </row>
    <row r="20" spans="1:10" ht="18.75" customHeight="1">
      <c r="A20" s="6" t="s">
        <v>301</v>
      </c>
      <c r="B20" s="7">
        <v>3100</v>
      </c>
      <c r="C20" s="39">
        <f>SUM(C21:C24,C28,C38,C39)</f>
        <v>-60388</v>
      </c>
      <c r="D20" s="39">
        <f>SUM(D21:D24,D28,D38,D39)</f>
        <v>-68193</v>
      </c>
      <c r="E20" s="39">
        <f>SUM(E21:E24,E28,E38,E39)</f>
        <v>-62781</v>
      </c>
      <c r="F20" s="41">
        <f t="shared" si="0"/>
        <v>-68824</v>
      </c>
      <c r="G20" s="39">
        <f>SUM(G21:G24,G28,G38,G39)</f>
        <v>-12387</v>
      </c>
      <c r="H20" s="39">
        <f>SUM(H21:H24,H28,H38,H39)</f>
        <v>-18482</v>
      </c>
      <c r="I20" s="39">
        <f>SUM(I21:I24,I28,I38,I39)</f>
        <v>-19171</v>
      </c>
      <c r="J20" s="39">
        <f>SUM(J21:J24,J28,J38,J39)</f>
        <v>-18784</v>
      </c>
    </row>
    <row r="21" spans="1:10" ht="18.75" customHeight="1">
      <c r="A21" s="4" t="s">
        <v>302</v>
      </c>
      <c r="B21" s="70">
        <v>3110</v>
      </c>
      <c r="C21" s="26">
        <v>-29364</v>
      </c>
      <c r="D21" s="26">
        <v>-31963</v>
      </c>
      <c r="E21" s="26">
        <v>-29301</v>
      </c>
      <c r="F21" s="31">
        <f t="shared" si="0"/>
        <v>-32066</v>
      </c>
      <c r="G21" s="26">
        <v>-3520</v>
      </c>
      <c r="H21" s="26">
        <v>-9116</v>
      </c>
      <c r="I21" s="26">
        <v>-9786</v>
      </c>
      <c r="J21" s="26">
        <v>-9644</v>
      </c>
    </row>
    <row r="22" spans="1:10" ht="18.75" customHeight="1">
      <c r="A22" s="4" t="s">
        <v>303</v>
      </c>
      <c r="B22" s="70">
        <v>3120</v>
      </c>
      <c r="C22" s="26">
        <v>-19453</v>
      </c>
      <c r="D22" s="26">
        <v>-23065</v>
      </c>
      <c r="E22" s="26">
        <v>-20403</v>
      </c>
      <c r="F22" s="31">
        <f t="shared" si="0"/>
        <v>-22430</v>
      </c>
      <c r="G22" s="26">
        <v>-5411</v>
      </c>
      <c r="H22" s="26">
        <v>-5711</v>
      </c>
      <c r="I22" s="26">
        <v>-5732</v>
      </c>
      <c r="J22" s="26">
        <v>-5576</v>
      </c>
    </row>
    <row r="23" spans="1:10" ht="18.75" customHeight="1">
      <c r="A23" s="4" t="s">
        <v>175</v>
      </c>
      <c r="B23" s="70">
        <v>3130</v>
      </c>
      <c r="C23" s="26">
        <v>-5219</v>
      </c>
      <c r="D23" s="26">
        <v>-5948</v>
      </c>
      <c r="E23" s="26">
        <f>-'ІІ. Розр. з бюджетом'!H42</f>
        <v>-5488</v>
      </c>
      <c r="F23" s="31">
        <f t="shared" si="0"/>
        <v>-6048</v>
      </c>
      <c r="G23" s="26">
        <f>-'ІІ. Розр. з бюджетом'!J42</f>
        <v>-1455</v>
      </c>
      <c r="H23" s="26">
        <f>-'ІІ. Розр. з бюджетом'!K42</f>
        <v>-1543</v>
      </c>
      <c r="I23" s="26">
        <f>-'ІІ. Розр. з бюджетом'!L42</f>
        <v>-1545</v>
      </c>
      <c r="J23" s="26">
        <f>-'ІІ. Розр. з бюджетом'!M42</f>
        <v>-1505</v>
      </c>
    </row>
    <row r="24" spans="1:10" ht="18.75" customHeight="1">
      <c r="A24" s="4" t="s">
        <v>304</v>
      </c>
      <c r="B24" s="70">
        <v>3140</v>
      </c>
      <c r="C24" s="31">
        <f>SUM(C25:C27)</f>
        <v>0</v>
      </c>
      <c r="D24" s="31">
        <f>SUM(D25:D27)</f>
        <v>0</v>
      </c>
      <c r="E24" s="31">
        <f>SUM(E25:E27)</f>
        <v>0</v>
      </c>
      <c r="F24" s="31">
        <f t="shared" si="0"/>
        <v>0</v>
      </c>
      <c r="G24" s="31">
        <f>SUM(G25:G27)</f>
        <v>0</v>
      </c>
      <c r="H24" s="31">
        <f>SUM(H25:H27)</f>
        <v>0</v>
      </c>
      <c r="I24" s="31">
        <f>SUM(I25:I27)</f>
        <v>0</v>
      </c>
      <c r="J24" s="31">
        <f>SUM(J25:J27)</f>
        <v>0</v>
      </c>
    </row>
    <row r="25" spans="1:10" ht="18.75" customHeight="1">
      <c r="A25" s="4" t="s">
        <v>297</v>
      </c>
      <c r="B25" s="112">
        <v>3141</v>
      </c>
      <c r="C25" s="26">
        <v>0</v>
      </c>
      <c r="D25" s="26">
        <v>0</v>
      </c>
      <c r="E25" s="26">
        <v>0</v>
      </c>
      <c r="F25" s="31">
        <f t="shared" si="0"/>
        <v>0</v>
      </c>
      <c r="G25" s="26">
        <v>0</v>
      </c>
      <c r="H25" s="26">
        <v>0</v>
      </c>
      <c r="I25" s="26">
        <v>0</v>
      </c>
      <c r="J25" s="26">
        <v>0</v>
      </c>
    </row>
    <row r="26" spans="1:10" ht="18.75" customHeight="1">
      <c r="A26" s="4" t="s">
        <v>298</v>
      </c>
      <c r="B26" s="112">
        <v>3142</v>
      </c>
      <c r="C26" s="26">
        <v>0</v>
      </c>
      <c r="D26" s="26">
        <v>0</v>
      </c>
      <c r="E26" s="26">
        <v>0</v>
      </c>
      <c r="F26" s="31">
        <f t="shared" si="0"/>
        <v>0</v>
      </c>
      <c r="G26" s="26">
        <v>0</v>
      </c>
      <c r="H26" s="26">
        <v>0</v>
      </c>
      <c r="I26" s="26">
        <v>0</v>
      </c>
      <c r="J26" s="26">
        <v>0</v>
      </c>
    </row>
    <row r="27" spans="1:10" ht="18.75" customHeight="1">
      <c r="A27" s="4" t="s">
        <v>299</v>
      </c>
      <c r="B27" s="112">
        <v>3143</v>
      </c>
      <c r="C27" s="26">
        <v>0</v>
      </c>
      <c r="D27" s="26">
        <v>0</v>
      </c>
      <c r="E27" s="26">
        <v>0</v>
      </c>
      <c r="F27" s="31">
        <f t="shared" si="0"/>
        <v>0</v>
      </c>
      <c r="G27" s="26">
        <v>0</v>
      </c>
      <c r="H27" s="26">
        <v>0</v>
      </c>
      <c r="I27" s="26">
        <v>0</v>
      </c>
      <c r="J27" s="26">
        <v>0</v>
      </c>
    </row>
    <row r="28" spans="1:10" ht="18.75" customHeight="1">
      <c r="A28" s="4" t="s">
        <v>305</v>
      </c>
      <c r="B28" s="70">
        <v>3150</v>
      </c>
      <c r="C28" s="31">
        <f>SUM(C29:C34,C37)</f>
        <v>-5732</v>
      </c>
      <c r="D28" s="31">
        <f>SUM(D29:D34,D37)</f>
        <v>-6431</v>
      </c>
      <c r="E28" s="31">
        <f>SUM(E29:E34,E37)</f>
        <v>-6914</v>
      </c>
      <c r="F28" s="31">
        <f t="shared" si="0"/>
        <v>-7582</v>
      </c>
      <c r="G28" s="31">
        <f>SUM(G29:G34,G37)</f>
        <v>-1835</v>
      </c>
      <c r="H28" s="31">
        <f>SUM(H29:H34,H37)</f>
        <v>-1928</v>
      </c>
      <c r="I28" s="31">
        <f>SUM(I29:I34,I37)</f>
        <v>-1940</v>
      </c>
      <c r="J28" s="31">
        <f>SUM(J29:J34,J37)</f>
        <v>-1879</v>
      </c>
    </row>
    <row r="29" spans="1:10" ht="18.75" customHeight="1">
      <c r="A29" s="4" t="s">
        <v>42</v>
      </c>
      <c r="B29" s="112">
        <v>3151</v>
      </c>
      <c r="C29" s="26">
        <v>-127</v>
      </c>
      <c r="D29" s="26">
        <v>-5</v>
      </c>
      <c r="E29" s="26">
        <v>-12</v>
      </c>
      <c r="F29" s="31">
        <f t="shared" si="0"/>
        <v>-10</v>
      </c>
      <c r="G29" s="26">
        <f>'I.Фін результат'!E90</f>
        <v>-6</v>
      </c>
      <c r="H29" s="26">
        <v>-1</v>
      </c>
      <c r="I29" s="26">
        <v>-2</v>
      </c>
      <c r="J29" s="26">
        <v>-1</v>
      </c>
    </row>
    <row r="30" spans="1:10" ht="18.75" customHeight="1">
      <c r="A30" s="4" t="s">
        <v>306</v>
      </c>
      <c r="B30" s="112">
        <v>3152</v>
      </c>
      <c r="C30" s="26">
        <v>0</v>
      </c>
      <c r="D30" s="26">
        <v>0</v>
      </c>
      <c r="E30" s="26">
        <v>0</v>
      </c>
      <c r="F30" s="31">
        <f t="shared" si="0"/>
        <v>0</v>
      </c>
      <c r="G30" s="26">
        <v>0</v>
      </c>
      <c r="H30" s="26">
        <v>0</v>
      </c>
      <c r="I30" s="26">
        <v>0</v>
      </c>
      <c r="J30" s="26">
        <v>0</v>
      </c>
    </row>
    <row r="31" spans="1:10" ht="18.75" customHeight="1">
      <c r="A31" s="4" t="s">
        <v>269</v>
      </c>
      <c r="B31" s="112">
        <v>3153</v>
      </c>
      <c r="C31" s="26">
        <v>0</v>
      </c>
      <c r="D31" s="26">
        <v>0</v>
      </c>
      <c r="E31" s="26">
        <v>0</v>
      </c>
      <c r="F31" s="31">
        <f t="shared" si="0"/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8.75" customHeight="1">
      <c r="A32" s="4" t="s">
        <v>307</v>
      </c>
      <c r="B32" s="112">
        <v>3154</v>
      </c>
      <c r="C32" s="26">
        <v>0</v>
      </c>
      <c r="D32" s="26">
        <v>0</v>
      </c>
      <c r="E32" s="26">
        <v>0</v>
      </c>
      <c r="F32" s="31">
        <f t="shared" si="0"/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ht="18.75" customHeight="1">
      <c r="A33" s="4" t="s">
        <v>272</v>
      </c>
      <c r="B33" s="112">
        <v>3155</v>
      </c>
      <c r="C33" s="26">
        <v>-4488</v>
      </c>
      <c r="D33" s="26">
        <f>-'ІІ. Розр. з бюджетом'!G34</f>
        <v>-5222</v>
      </c>
      <c r="E33" s="26">
        <f>-'ІІ. Розр. з бюджетом'!H34</f>
        <v>-4832</v>
      </c>
      <c r="F33" s="31">
        <f t="shared" si="0"/>
        <v>-5313</v>
      </c>
      <c r="G33" s="26">
        <f>-'ІІ. Розр. з бюджетом'!J34</f>
        <v>-1282</v>
      </c>
      <c r="H33" s="26">
        <f>-'ІІ. Розр. з бюджетом'!K34</f>
        <v>-1353</v>
      </c>
      <c r="I33" s="26">
        <f>-'ІІ. Розр. з бюджетом'!L34</f>
        <v>-1358</v>
      </c>
      <c r="J33" s="26">
        <f>-'ІІ. Розр. з бюджетом'!M34</f>
        <v>-1320</v>
      </c>
    </row>
    <row r="34" spans="1:10" ht="21.75" customHeight="1">
      <c r="A34" s="106" t="s">
        <v>308</v>
      </c>
      <c r="B34" s="112">
        <v>3156</v>
      </c>
      <c r="C34" s="31">
        <f t="shared" ref="C34:J34" si="1">SUM(C35:C36)</f>
        <v>0</v>
      </c>
      <c r="D34" s="31">
        <f t="shared" si="1"/>
        <v>-4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-1</v>
      </c>
      <c r="I34" s="31">
        <f t="shared" si="1"/>
        <v>-1</v>
      </c>
      <c r="J34" s="31">
        <f t="shared" si="1"/>
        <v>-2</v>
      </c>
    </row>
    <row r="35" spans="1:10" ht="36.75" customHeight="1">
      <c r="A35" s="4" t="s">
        <v>45</v>
      </c>
      <c r="B35" s="112" t="s">
        <v>309</v>
      </c>
      <c r="C35" s="26">
        <v>0</v>
      </c>
      <c r="D35" s="26">
        <v>-4</v>
      </c>
      <c r="E35" s="26">
        <v>0</v>
      </c>
      <c r="F35" s="31"/>
      <c r="G35" s="26">
        <v>0</v>
      </c>
      <c r="H35" s="26">
        <f>'ІІ. Розр. з бюджетом'!J13</f>
        <v>-1</v>
      </c>
      <c r="I35" s="26">
        <f>'ІІ. Розр. з бюджетом'!K13</f>
        <v>-1</v>
      </c>
      <c r="J35" s="26">
        <f>'ІІ. Розр. з бюджетом'!L13</f>
        <v>-2</v>
      </c>
    </row>
    <row r="36" spans="1:10" ht="54" customHeight="1">
      <c r="A36" s="4" t="s">
        <v>46</v>
      </c>
      <c r="B36" s="70" t="s">
        <v>310</v>
      </c>
      <c r="C36" s="26">
        <v>0</v>
      </c>
      <c r="D36" s="26">
        <v>0</v>
      </c>
      <c r="E36" s="26">
        <v>0</v>
      </c>
      <c r="F36" s="31">
        <f t="shared" si="0"/>
        <v>0</v>
      </c>
      <c r="G36" s="26">
        <v>0</v>
      </c>
      <c r="H36" s="26">
        <v>0</v>
      </c>
      <c r="I36" s="26">
        <v>0</v>
      </c>
      <c r="J36" s="26">
        <v>0</v>
      </c>
    </row>
    <row r="37" spans="1:10" ht="18.75" customHeight="1">
      <c r="A37" s="4" t="s">
        <v>311</v>
      </c>
      <c r="B37" s="70">
        <v>3157</v>
      </c>
      <c r="C37" s="26">
        <v>-1117</v>
      </c>
      <c r="D37" s="26">
        <f>-('ІІ. Розр. з бюджетом'!G35+'ІІ. Розр. з бюджетом'!G43)</f>
        <v>-1200</v>
      </c>
      <c r="E37" s="26">
        <f>-('ІІ. Розр. з бюджетом'!H35+'ІІ. Розр. з бюджетом'!H43)</f>
        <v>-2070</v>
      </c>
      <c r="F37" s="31">
        <f t="shared" si="0"/>
        <v>-2255</v>
      </c>
      <c r="G37" s="26">
        <f>-('ІІ. Розр. з бюджетом'!J35+'ІІ. Розр. з бюджетом'!J43)</f>
        <v>-547</v>
      </c>
      <c r="H37" s="26">
        <f>-('ІІ. Розр. з бюджетом'!K35+'ІІ. Розр. з бюджетом'!K43)</f>
        <v>-573</v>
      </c>
      <c r="I37" s="26">
        <f>-('ІІ. Розр. з бюджетом'!L35+'ІІ. Розр. з бюджетом'!L43)</f>
        <v>-579</v>
      </c>
      <c r="J37" s="26">
        <f>-('ІІ. Розр. з бюджетом'!M35+'ІІ. Розр. з бюджетом'!M43)</f>
        <v>-556</v>
      </c>
    </row>
    <row r="38" spans="1:10" ht="18.75" customHeight="1">
      <c r="A38" s="4" t="s">
        <v>312</v>
      </c>
      <c r="B38" s="70">
        <v>3160</v>
      </c>
      <c r="C38" s="26">
        <v>0</v>
      </c>
      <c r="D38" s="26">
        <v>0</v>
      </c>
      <c r="E38" s="26">
        <v>0</v>
      </c>
      <c r="F38" s="31">
        <f t="shared" si="0"/>
        <v>0</v>
      </c>
      <c r="G38" s="26">
        <v>0</v>
      </c>
      <c r="H38" s="26">
        <v>0</v>
      </c>
      <c r="I38" s="26">
        <v>0</v>
      </c>
      <c r="J38" s="26">
        <v>0</v>
      </c>
    </row>
    <row r="39" spans="1:10" ht="18.75" customHeight="1">
      <c r="A39" s="4" t="s">
        <v>313</v>
      </c>
      <c r="B39" s="72">
        <v>3170</v>
      </c>
      <c r="C39" s="26">
        <v>-620</v>
      </c>
      <c r="D39" s="26">
        <v>-786</v>
      </c>
      <c r="E39" s="26">
        <v>-675</v>
      </c>
      <c r="F39" s="31">
        <f>SUM(G39:J39)</f>
        <v>-698</v>
      </c>
      <c r="G39" s="26">
        <v>-166</v>
      </c>
      <c r="H39" s="26">
        <v>-184</v>
      </c>
      <c r="I39" s="26">
        <v>-168</v>
      </c>
      <c r="J39" s="26">
        <v>-180</v>
      </c>
    </row>
    <row r="40" spans="1:10" ht="18.75" customHeight="1">
      <c r="A40" s="6" t="s">
        <v>314</v>
      </c>
      <c r="B40" s="69">
        <v>3195</v>
      </c>
      <c r="C40" s="39">
        <f>SUM(C7,C20)</f>
        <v>-312</v>
      </c>
      <c r="D40" s="39">
        <f t="shared" ref="D40:J40" si="2">SUM(D7,D20)</f>
        <v>161</v>
      </c>
      <c r="E40" s="39">
        <f t="shared" si="2"/>
        <v>2144</v>
      </c>
      <c r="F40" s="41">
        <f t="shared" si="0"/>
        <v>662</v>
      </c>
      <c r="G40" s="39">
        <f t="shared" si="2"/>
        <v>2491</v>
      </c>
      <c r="H40" s="39">
        <f t="shared" si="2"/>
        <v>653</v>
      </c>
      <c r="I40" s="39">
        <f t="shared" si="2"/>
        <v>-1351</v>
      </c>
      <c r="J40" s="39">
        <f t="shared" si="2"/>
        <v>-1131</v>
      </c>
    </row>
    <row r="41" spans="1:10" ht="29.25" customHeight="1">
      <c r="A41" s="149" t="s">
        <v>315</v>
      </c>
      <c r="B41" s="60"/>
      <c r="C41" s="299"/>
      <c r="D41" s="300"/>
      <c r="E41" s="300"/>
      <c r="F41" s="300"/>
      <c r="G41" s="300"/>
      <c r="H41" s="300"/>
      <c r="I41" s="300"/>
      <c r="J41" s="301"/>
    </row>
    <row r="42" spans="1:10" ht="18.75" customHeight="1">
      <c r="A42" s="65" t="s">
        <v>316</v>
      </c>
      <c r="B42" s="135">
        <v>3200</v>
      </c>
      <c r="C42" s="39">
        <f>SUM(C43,C45:C49)</f>
        <v>0</v>
      </c>
      <c r="D42" s="39">
        <f>SUM(D43,D45:D49)</f>
        <v>0</v>
      </c>
      <c r="E42" s="39">
        <f>SUM(E43,E45:E49)</f>
        <v>0</v>
      </c>
      <c r="F42" s="41">
        <f>SUM(G42:J42)</f>
        <v>0</v>
      </c>
      <c r="G42" s="39">
        <f>SUM(G43,G45:G49)</f>
        <v>0</v>
      </c>
      <c r="H42" s="39">
        <f>SUM(H43,H45:H49)</f>
        <v>0</v>
      </c>
      <c r="I42" s="39">
        <f>SUM(I43,I45:I49)</f>
        <v>0</v>
      </c>
      <c r="J42" s="39">
        <f>SUM(J43,J45:J49)</f>
        <v>0</v>
      </c>
    </row>
    <row r="43" spans="1:10" ht="18.75" customHeight="1">
      <c r="A43" s="4" t="s">
        <v>317</v>
      </c>
      <c r="B43" s="5">
        <v>3210</v>
      </c>
      <c r="C43" s="26"/>
      <c r="D43" s="26"/>
      <c r="E43" s="26"/>
      <c r="F43" s="31">
        <f t="shared" si="0"/>
        <v>0</v>
      </c>
      <c r="G43" s="26"/>
      <c r="H43" s="26"/>
      <c r="I43" s="26"/>
      <c r="J43" s="26"/>
    </row>
    <row r="44" spans="1:10" ht="18.75" customHeight="1">
      <c r="A44" s="4" t="s">
        <v>318</v>
      </c>
      <c r="B44" s="5">
        <v>3215</v>
      </c>
      <c r="C44" s="26"/>
      <c r="D44" s="26"/>
      <c r="E44" s="26"/>
      <c r="F44" s="31">
        <f t="shared" si="0"/>
        <v>0</v>
      </c>
      <c r="G44" s="26"/>
      <c r="H44" s="26"/>
      <c r="I44" s="26"/>
      <c r="J44" s="26"/>
    </row>
    <row r="45" spans="1:10" ht="18.75" customHeight="1">
      <c r="A45" s="4" t="s">
        <v>319</v>
      </c>
      <c r="B45" s="5">
        <v>3220</v>
      </c>
      <c r="C45" s="26"/>
      <c r="D45" s="26"/>
      <c r="E45" s="26"/>
      <c r="F45" s="31">
        <f t="shared" si="0"/>
        <v>0</v>
      </c>
      <c r="G45" s="26"/>
      <c r="H45" s="26"/>
      <c r="I45" s="26"/>
      <c r="J45" s="26"/>
    </row>
    <row r="46" spans="1:10" ht="18.75" customHeight="1">
      <c r="A46" s="4" t="s">
        <v>320</v>
      </c>
      <c r="B46" s="5">
        <v>3225</v>
      </c>
      <c r="C46" s="26"/>
      <c r="D46" s="26"/>
      <c r="E46" s="26"/>
      <c r="F46" s="31">
        <f t="shared" si="0"/>
        <v>0</v>
      </c>
      <c r="G46" s="26"/>
      <c r="H46" s="26"/>
      <c r="I46" s="26"/>
      <c r="J46" s="26"/>
    </row>
    <row r="47" spans="1:10" ht="18.75" customHeight="1">
      <c r="A47" s="4" t="s">
        <v>321</v>
      </c>
      <c r="B47" s="5">
        <v>3230</v>
      </c>
      <c r="C47" s="26"/>
      <c r="D47" s="26"/>
      <c r="E47" s="26"/>
      <c r="F47" s="31">
        <f t="shared" si="0"/>
        <v>0</v>
      </c>
      <c r="G47" s="26"/>
      <c r="H47" s="26"/>
      <c r="I47" s="26"/>
      <c r="J47" s="26"/>
    </row>
    <row r="48" spans="1:10" ht="18.75" customHeight="1">
      <c r="A48" s="4" t="s">
        <v>322</v>
      </c>
      <c r="B48" s="5">
        <v>3235</v>
      </c>
      <c r="C48" s="26"/>
      <c r="D48" s="26"/>
      <c r="E48" s="26"/>
      <c r="F48" s="31">
        <f t="shared" si="0"/>
        <v>0</v>
      </c>
      <c r="G48" s="26"/>
      <c r="H48" s="26"/>
      <c r="I48" s="26"/>
      <c r="J48" s="26"/>
    </row>
    <row r="49" spans="1:10" ht="18.75" customHeight="1">
      <c r="A49" s="4" t="s">
        <v>300</v>
      </c>
      <c r="B49" s="5">
        <v>3240</v>
      </c>
      <c r="C49" s="26"/>
      <c r="D49" s="26"/>
      <c r="E49" s="26"/>
      <c r="F49" s="31">
        <f t="shared" si="0"/>
        <v>0</v>
      </c>
      <c r="G49" s="26"/>
      <c r="H49" s="26"/>
      <c r="I49" s="26"/>
      <c r="J49" s="26"/>
    </row>
    <row r="50" spans="1:10" ht="18.75" customHeight="1">
      <c r="A50" s="6" t="s">
        <v>323</v>
      </c>
      <c r="B50" s="7">
        <v>3255</v>
      </c>
      <c r="C50" s="39">
        <f>SUM(C51,C53,C58,C59)</f>
        <v>0</v>
      </c>
      <c r="D50" s="39">
        <f>SUM(D51,D53,D58,D59)</f>
        <v>0</v>
      </c>
      <c r="E50" s="39">
        <f>SUM(E51,E53,E58,E59)</f>
        <v>0</v>
      </c>
      <c r="F50" s="41">
        <f t="shared" si="0"/>
        <v>0</v>
      </c>
      <c r="G50" s="39">
        <f>SUM(G51,G53,G58,G59)</f>
        <v>0</v>
      </c>
      <c r="H50" s="39">
        <f>SUM(H51,H53,H58,H59)</f>
        <v>0</v>
      </c>
      <c r="I50" s="39">
        <f>SUM(I51,I53,I58,I59)</f>
        <v>0</v>
      </c>
      <c r="J50" s="39">
        <f>SUM(J51,J53,J58,J59)</f>
        <v>0</v>
      </c>
    </row>
    <row r="51" spans="1:10" ht="18.75" customHeight="1">
      <c r="A51" s="4" t="s">
        <v>324</v>
      </c>
      <c r="B51" s="70">
        <v>3260</v>
      </c>
      <c r="C51" s="26">
        <v>0</v>
      </c>
      <c r="D51" s="26">
        <v>0</v>
      </c>
      <c r="E51" s="26">
        <v>0</v>
      </c>
      <c r="F51" s="31">
        <f t="shared" si="0"/>
        <v>0</v>
      </c>
      <c r="G51" s="26">
        <v>0</v>
      </c>
      <c r="H51" s="26">
        <v>0</v>
      </c>
      <c r="I51" s="26">
        <v>0</v>
      </c>
      <c r="J51" s="26">
        <v>0</v>
      </c>
    </row>
    <row r="52" spans="1:10" ht="18.75" customHeight="1">
      <c r="A52" s="4" t="s">
        <v>325</v>
      </c>
      <c r="B52" s="70">
        <v>3265</v>
      </c>
      <c r="C52" s="26">
        <v>0</v>
      </c>
      <c r="D52" s="26">
        <v>0</v>
      </c>
      <c r="E52" s="26">
        <v>0</v>
      </c>
      <c r="F52" s="31">
        <f t="shared" si="0"/>
        <v>0</v>
      </c>
      <c r="G52" s="26">
        <v>0</v>
      </c>
      <c r="H52" s="26">
        <v>0</v>
      </c>
      <c r="I52" s="26">
        <v>0</v>
      </c>
      <c r="J52" s="26">
        <v>0</v>
      </c>
    </row>
    <row r="53" spans="1:10" ht="18.75" customHeight="1">
      <c r="A53" s="4" t="s">
        <v>326</v>
      </c>
      <c r="B53" s="5">
        <v>3270</v>
      </c>
      <c r="C53" s="40">
        <f>SUM(C54:C57)</f>
        <v>0</v>
      </c>
      <c r="D53" s="40">
        <f>SUM(D54:D57)</f>
        <v>0</v>
      </c>
      <c r="E53" s="40">
        <f>SUM(E54:E57)</f>
        <v>0</v>
      </c>
      <c r="F53" s="31">
        <f t="shared" si="0"/>
        <v>0</v>
      </c>
      <c r="G53" s="40">
        <f>SUM(G54:G57)</f>
        <v>0</v>
      </c>
      <c r="H53" s="40">
        <f>SUM(H54:H57)</f>
        <v>0</v>
      </c>
      <c r="I53" s="40">
        <f>SUM(I54:I57)</f>
        <v>0</v>
      </c>
      <c r="J53" s="40">
        <f>SUM(J54:J57)</f>
        <v>0</v>
      </c>
    </row>
    <row r="54" spans="1:10" ht="18.75" customHeight="1">
      <c r="A54" s="4" t="s">
        <v>327</v>
      </c>
      <c r="B54" s="5">
        <v>3271</v>
      </c>
      <c r="C54" s="26">
        <v>0</v>
      </c>
      <c r="D54" s="26">
        <v>0</v>
      </c>
      <c r="E54" s="26">
        <v>0</v>
      </c>
      <c r="F54" s="31">
        <f t="shared" si="0"/>
        <v>0</v>
      </c>
      <c r="G54" s="26">
        <v>0</v>
      </c>
      <c r="H54" s="26">
        <v>0</v>
      </c>
      <c r="I54" s="26">
        <v>0</v>
      </c>
      <c r="J54" s="26">
        <v>0</v>
      </c>
    </row>
    <row r="55" spans="1:10" ht="18.75" customHeight="1">
      <c r="A55" s="4" t="s">
        <v>328</v>
      </c>
      <c r="B55" s="5">
        <v>3272</v>
      </c>
      <c r="C55" s="26">
        <v>0</v>
      </c>
      <c r="D55" s="26">
        <v>0</v>
      </c>
      <c r="E55" s="26">
        <v>0</v>
      </c>
      <c r="F55" s="31">
        <f t="shared" si="0"/>
        <v>0</v>
      </c>
      <c r="G55" s="26">
        <v>0</v>
      </c>
      <c r="H55" s="26">
        <v>0</v>
      </c>
      <c r="I55" s="26">
        <v>0</v>
      </c>
      <c r="J55" s="26">
        <v>0</v>
      </c>
    </row>
    <row r="56" spans="1:10" ht="18.75" customHeight="1">
      <c r="A56" s="4" t="s">
        <v>329</v>
      </c>
      <c r="B56" s="60">
        <v>3273</v>
      </c>
      <c r="C56" s="26">
        <v>0</v>
      </c>
      <c r="D56" s="26">
        <v>0</v>
      </c>
      <c r="E56" s="26">
        <v>0</v>
      </c>
      <c r="F56" s="31">
        <f t="shared" si="0"/>
        <v>0</v>
      </c>
      <c r="G56" s="26">
        <v>0</v>
      </c>
      <c r="H56" s="26">
        <v>0</v>
      </c>
      <c r="I56" s="26">
        <v>0</v>
      </c>
      <c r="J56" s="26">
        <v>0</v>
      </c>
    </row>
    <row r="57" spans="1:10" ht="18.75" customHeight="1">
      <c r="A57" s="4" t="s">
        <v>330</v>
      </c>
      <c r="B57" s="143">
        <v>3274</v>
      </c>
      <c r="C57" s="26">
        <v>0</v>
      </c>
      <c r="D57" s="26">
        <v>0</v>
      </c>
      <c r="E57" s="26">
        <v>0</v>
      </c>
      <c r="F57" s="31">
        <f t="shared" si="0"/>
        <v>0</v>
      </c>
      <c r="G57" s="26">
        <v>0</v>
      </c>
      <c r="H57" s="26">
        <v>0</v>
      </c>
      <c r="I57" s="26">
        <v>0</v>
      </c>
      <c r="J57" s="26">
        <v>0</v>
      </c>
    </row>
    <row r="58" spans="1:10" ht="18.75" customHeight="1">
      <c r="A58" s="4" t="s">
        <v>331</v>
      </c>
      <c r="B58" s="71">
        <v>3280</v>
      </c>
      <c r="C58" s="26">
        <v>0</v>
      </c>
      <c r="D58" s="26">
        <v>0</v>
      </c>
      <c r="E58" s="26">
        <v>0</v>
      </c>
      <c r="F58" s="31">
        <f t="shared" si="0"/>
        <v>0</v>
      </c>
      <c r="G58" s="26">
        <v>0</v>
      </c>
      <c r="H58" s="26">
        <v>0</v>
      </c>
      <c r="I58" s="26">
        <v>0</v>
      </c>
      <c r="J58" s="26">
        <v>0</v>
      </c>
    </row>
    <row r="59" spans="1:10" ht="18.75" customHeight="1">
      <c r="A59" s="4" t="s">
        <v>332</v>
      </c>
      <c r="B59" s="72">
        <v>3290</v>
      </c>
      <c r="C59" s="26">
        <v>0</v>
      </c>
      <c r="D59" s="26">
        <v>0</v>
      </c>
      <c r="E59" s="26">
        <v>0</v>
      </c>
      <c r="F59" s="31">
        <f t="shared" si="0"/>
        <v>0</v>
      </c>
      <c r="G59" s="26">
        <v>0</v>
      </c>
      <c r="H59" s="26">
        <v>0</v>
      </c>
      <c r="I59" s="26">
        <v>0</v>
      </c>
      <c r="J59" s="26">
        <v>0</v>
      </c>
    </row>
    <row r="60" spans="1:10" ht="18.75" customHeight="1">
      <c r="A60" s="73" t="s">
        <v>333</v>
      </c>
      <c r="B60" s="7">
        <v>3295</v>
      </c>
      <c r="C60" s="39">
        <f>SUM(C42,C50)</f>
        <v>0</v>
      </c>
      <c r="D60" s="39">
        <f t="shared" ref="D60:J60" si="3">SUM(D42,D50)</f>
        <v>0</v>
      </c>
      <c r="E60" s="39">
        <f t="shared" si="3"/>
        <v>0</v>
      </c>
      <c r="F60" s="41">
        <f t="shared" si="0"/>
        <v>0</v>
      </c>
      <c r="G60" s="39">
        <f t="shared" si="3"/>
        <v>0</v>
      </c>
      <c r="H60" s="39">
        <f t="shared" si="3"/>
        <v>0</v>
      </c>
      <c r="I60" s="39">
        <f t="shared" si="3"/>
        <v>0</v>
      </c>
      <c r="J60" s="39">
        <f t="shared" si="3"/>
        <v>0</v>
      </c>
    </row>
    <row r="61" spans="1:10" ht="29.25" customHeight="1">
      <c r="A61" s="149" t="s">
        <v>334</v>
      </c>
      <c r="B61" s="7"/>
      <c r="C61" s="299"/>
      <c r="D61" s="300"/>
      <c r="E61" s="300"/>
      <c r="F61" s="300"/>
      <c r="G61" s="300"/>
      <c r="H61" s="300"/>
      <c r="I61" s="300"/>
      <c r="J61" s="301"/>
    </row>
    <row r="62" spans="1:10" ht="18.75" customHeight="1">
      <c r="A62" s="6" t="s">
        <v>335</v>
      </c>
      <c r="B62" s="7">
        <v>3300</v>
      </c>
      <c r="C62" s="39">
        <f>SUM(C63,C64,C68)</f>
        <v>5900</v>
      </c>
      <c r="D62" s="39">
        <f>SUM(D63,D64,D68)</f>
        <v>0</v>
      </c>
      <c r="E62" s="39">
        <f>SUM(E63,E64,E68)</f>
        <v>0</v>
      </c>
      <c r="F62" s="41">
        <f t="shared" si="0"/>
        <v>0</v>
      </c>
      <c r="G62" s="39">
        <f>SUM(G63,G64,G68)</f>
        <v>0</v>
      </c>
      <c r="H62" s="39">
        <f>SUM(H63,H64,H68)</f>
        <v>0</v>
      </c>
      <c r="I62" s="39">
        <f>SUM(I63,I64,I68)</f>
        <v>0</v>
      </c>
      <c r="J62" s="39">
        <f>SUM(J63,J64,J68)</f>
        <v>0</v>
      </c>
    </row>
    <row r="63" spans="1:10" ht="18.75" customHeight="1">
      <c r="A63" s="4" t="s">
        <v>336</v>
      </c>
      <c r="B63" s="60">
        <v>3305</v>
      </c>
      <c r="C63" s="26">
        <v>5900</v>
      </c>
      <c r="D63" s="26"/>
      <c r="E63" s="26"/>
      <c r="F63" s="31">
        <f t="shared" si="0"/>
        <v>0</v>
      </c>
      <c r="G63" s="26"/>
      <c r="H63" s="26"/>
      <c r="I63" s="26"/>
      <c r="J63" s="26"/>
    </row>
    <row r="64" spans="1:10" ht="18.75" customHeight="1">
      <c r="A64" s="4" t="s">
        <v>337</v>
      </c>
      <c r="B64" s="60">
        <v>3310</v>
      </c>
      <c r="C64" s="31">
        <f>SUM(C65:C67)</f>
        <v>0</v>
      </c>
      <c r="D64" s="31">
        <f>SUM(D65:D67)</f>
        <v>0</v>
      </c>
      <c r="E64" s="31">
        <f>SUM(E65:E67)</f>
        <v>0</v>
      </c>
      <c r="F64" s="31">
        <f t="shared" si="0"/>
        <v>0</v>
      </c>
      <c r="G64" s="31">
        <f>SUM(G65:G67)</f>
        <v>0</v>
      </c>
      <c r="H64" s="31">
        <f>SUM(H65:H67)</f>
        <v>0</v>
      </c>
      <c r="I64" s="31">
        <f>SUM(I65:I67)</f>
        <v>0</v>
      </c>
      <c r="J64" s="31">
        <f>SUM(J65:J67)</f>
        <v>0</v>
      </c>
    </row>
    <row r="65" spans="1:10" ht="18.75" customHeight="1">
      <c r="A65" s="4" t="s">
        <v>297</v>
      </c>
      <c r="B65" s="60">
        <v>3311</v>
      </c>
      <c r="C65" s="26"/>
      <c r="D65" s="26"/>
      <c r="E65" s="26"/>
      <c r="F65" s="31">
        <f t="shared" si="0"/>
        <v>0</v>
      </c>
      <c r="G65" s="26"/>
      <c r="H65" s="26"/>
      <c r="I65" s="26"/>
      <c r="J65" s="26"/>
    </row>
    <row r="66" spans="1:10" ht="18.75" customHeight="1">
      <c r="A66" s="4" t="s">
        <v>298</v>
      </c>
      <c r="B66" s="5">
        <v>3312</v>
      </c>
      <c r="C66" s="26"/>
      <c r="D66" s="26"/>
      <c r="E66" s="26"/>
      <c r="F66" s="31">
        <f t="shared" si="0"/>
        <v>0</v>
      </c>
      <c r="G66" s="26"/>
      <c r="H66" s="26"/>
      <c r="I66" s="26"/>
      <c r="J66" s="26"/>
    </row>
    <row r="67" spans="1:10" ht="18.75" customHeight="1">
      <c r="A67" s="4" t="s">
        <v>299</v>
      </c>
      <c r="B67" s="5">
        <v>3313</v>
      </c>
      <c r="C67" s="26"/>
      <c r="D67" s="26"/>
      <c r="E67" s="26"/>
      <c r="F67" s="31">
        <f t="shared" si="0"/>
        <v>0</v>
      </c>
      <c r="G67" s="26"/>
      <c r="H67" s="26"/>
      <c r="I67" s="26"/>
      <c r="J67" s="26"/>
    </row>
    <row r="68" spans="1:10" ht="18.75" customHeight="1">
      <c r="A68" s="4" t="s">
        <v>300</v>
      </c>
      <c r="B68" s="5">
        <v>3320</v>
      </c>
      <c r="C68" s="26"/>
      <c r="D68" s="26"/>
      <c r="E68" s="26"/>
      <c r="F68" s="31">
        <f t="shared" si="0"/>
        <v>0</v>
      </c>
      <c r="G68" s="26"/>
      <c r="H68" s="26"/>
      <c r="I68" s="26"/>
      <c r="J68" s="26"/>
    </row>
    <row r="69" spans="1:10" ht="18.75" customHeight="1">
      <c r="A69" s="6" t="s">
        <v>338</v>
      </c>
      <c r="B69" s="7">
        <v>3330</v>
      </c>
      <c r="C69" s="39">
        <f>SUM(C70:C71,C75:C78)</f>
        <v>-4545</v>
      </c>
      <c r="D69" s="39">
        <f>SUM(D70:D71,D75:D78)</f>
        <v>0</v>
      </c>
      <c r="E69" s="39">
        <f>SUM(E70:E71,E75:E78)</f>
        <v>-3741</v>
      </c>
      <c r="F69" s="41">
        <f t="shared" si="0"/>
        <v>0</v>
      </c>
      <c r="G69" s="39">
        <f>SUM(G70:G71,G75:G78)</f>
        <v>0</v>
      </c>
      <c r="H69" s="39">
        <f>SUM(H70:H71,H75:H78)</f>
        <v>0</v>
      </c>
      <c r="I69" s="39">
        <f>SUM(I70:I71,I75:I78)</f>
        <v>0</v>
      </c>
      <c r="J69" s="39">
        <f>SUM(J70:J71,J75:J78)</f>
        <v>0</v>
      </c>
    </row>
    <row r="70" spans="1:10" ht="18.75" customHeight="1">
      <c r="A70" s="4" t="s">
        <v>339</v>
      </c>
      <c r="B70" s="60">
        <v>3335</v>
      </c>
      <c r="C70" s="26">
        <v>0</v>
      </c>
      <c r="D70" s="26">
        <v>0</v>
      </c>
      <c r="E70" s="26">
        <v>0</v>
      </c>
      <c r="F70" s="31">
        <f t="shared" si="0"/>
        <v>0</v>
      </c>
      <c r="G70" s="26">
        <v>0</v>
      </c>
      <c r="H70" s="26">
        <v>0</v>
      </c>
      <c r="I70" s="26">
        <v>0</v>
      </c>
      <c r="J70" s="26">
        <v>0</v>
      </c>
    </row>
    <row r="71" spans="1:10" ht="18.75" customHeight="1">
      <c r="A71" s="4" t="s">
        <v>340</v>
      </c>
      <c r="B71" s="60">
        <v>3340</v>
      </c>
      <c r="C71" s="31">
        <f>SUM(C72:C74)</f>
        <v>0</v>
      </c>
      <c r="D71" s="31">
        <f>SUM(D72:D74)</f>
        <v>0</v>
      </c>
      <c r="E71" s="31">
        <f>SUM(E72:E74)</f>
        <v>0</v>
      </c>
      <c r="F71" s="31">
        <f t="shared" si="0"/>
        <v>0</v>
      </c>
      <c r="G71" s="31">
        <f>SUM(G72:G74)</f>
        <v>0</v>
      </c>
      <c r="H71" s="31">
        <f>SUM(H72:H74)</f>
        <v>0</v>
      </c>
      <c r="I71" s="31">
        <f>SUM(I72:I74)</f>
        <v>0</v>
      </c>
      <c r="J71" s="31">
        <f>SUM(J72:J74)</f>
        <v>0</v>
      </c>
    </row>
    <row r="72" spans="1:10" ht="18.75" customHeight="1">
      <c r="A72" s="4" t="s">
        <v>297</v>
      </c>
      <c r="B72" s="60">
        <v>3341</v>
      </c>
      <c r="C72" s="26">
        <v>0</v>
      </c>
      <c r="D72" s="26">
        <v>0</v>
      </c>
      <c r="E72" s="26">
        <v>0</v>
      </c>
      <c r="F72" s="31">
        <f t="shared" si="0"/>
        <v>0</v>
      </c>
      <c r="G72" s="26">
        <v>0</v>
      </c>
      <c r="H72" s="26">
        <v>0</v>
      </c>
      <c r="I72" s="26">
        <v>0</v>
      </c>
      <c r="J72" s="26">
        <v>0</v>
      </c>
    </row>
    <row r="73" spans="1:10" ht="18.75" customHeight="1">
      <c r="A73" s="4" t="s">
        <v>298</v>
      </c>
      <c r="B73" s="60">
        <v>3342</v>
      </c>
      <c r="C73" s="26">
        <v>0</v>
      </c>
      <c r="D73" s="26">
        <v>0</v>
      </c>
      <c r="E73" s="26">
        <v>0</v>
      </c>
      <c r="F73" s="31">
        <f t="shared" si="0"/>
        <v>0</v>
      </c>
      <c r="G73" s="26">
        <v>0</v>
      </c>
      <c r="H73" s="26">
        <v>0</v>
      </c>
      <c r="I73" s="26">
        <v>0</v>
      </c>
      <c r="J73" s="26">
        <v>0</v>
      </c>
    </row>
    <row r="74" spans="1:10" ht="18.75" customHeight="1">
      <c r="A74" s="4" t="s">
        <v>299</v>
      </c>
      <c r="B74" s="60">
        <v>3343</v>
      </c>
      <c r="C74" s="26">
        <v>0</v>
      </c>
      <c r="D74" s="26">
        <v>0</v>
      </c>
      <c r="E74" s="26">
        <v>0</v>
      </c>
      <c r="F74" s="31">
        <f t="shared" ref="F74:F82" si="4">SUM(G74:J74)</f>
        <v>0</v>
      </c>
      <c r="G74" s="26">
        <v>0</v>
      </c>
      <c r="H74" s="26">
        <v>0</v>
      </c>
      <c r="I74" s="26">
        <v>0</v>
      </c>
      <c r="J74" s="26">
        <v>0</v>
      </c>
    </row>
    <row r="75" spans="1:10" ht="18.75" customHeight="1">
      <c r="A75" s="4" t="s">
        <v>341</v>
      </c>
      <c r="B75" s="60">
        <v>3350</v>
      </c>
      <c r="C75" s="26">
        <v>0</v>
      </c>
      <c r="D75" s="26">
        <v>0</v>
      </c>
      <c r="E75" s="26">
        <v>0</v>
      </c>
      <c r="F75" s="31">
        <f t="shared" si="4"/>
        <v>0</v>
      </c>
      <c r="G75" s="26">
        <v>0</v>
      </c>
      <c r="H75" s="26">
        <v>0</v>
      </c>
      <c r="I75" s="26">
        <v>0</v>
      </c>
      <c r="J75" s="26">
        <v>0</v>
      </c>
    </row>
    <row r="76" spans="1:10" ht="18.75" customHeight="1">
      <c r="A76" s="4" t="s">
        <v>342</v>
      </c>
      <c r="B76" s="5">
        <v>3360</v>
      </c>
      <c r="C76" s="26">
        <v>0</v>
      </c>
      <c r="D76" s="26">
        <v>0</v>
      </c>
      <c r="E76" s="26">
        <v>0</v>
      </c>
      <c r="F76" s="31">
        <f t="shared" si="4"/>
        <v>0</v>
      </c>
      <c r="G76" s="26">
        <v>0</v>
      </c>
      <c r="H76" s="26">
        <v>0</v>
      </c>
      <c r="I76" s="26">
        <v>0</v>
      </c>
      <c r="J76" s="26">
        <v>0</v>
      </c>
    </row>
    <row r="77" spans="1:10" ht="18.75" customHeight="1">
      <c r="A77" s="4" t="s">
        <v>343</v>
      </c>
      <c r="B77" s="5">
        <v>3370</v>
      </c>
      <c r="C77" s="26">
        <v>0</v>
      </c>
      <c r="D77" s="26">
        <v>0</v>
      </c>
      <c r="E77" s="26">
        <v>0</v>
      </c>
      <c r="F77" s="31">
        <f t="shared" si="4"/>
        <v>0</v>
      </c>
      <c r="G77" s="26">
        <v>0</v>
      </c>
      <c r="H77" s="26">
        <v>0</v>
      </c>
      <c r="I77" s="26">
        <v>0</v>
      </c>
      <c r="J77" s="26">
        <v>0</v>
      </c>
    </row>
    <row r="78" spans="1:10" ht="18.75" customHeight="1">
      <c r="A78" s="4" t="s">
        <v>332</v>
      </c>
      <c r="B78" s="5">
        <v>3380</v>
      </c>
      <c r="C78" s="157">
        <v>-4545</v>
      </c>
      <c r="D78" s="26">
        <v>0</v>
      </c>
      <c r="E78" s="26">
        <v>-3741</v>
      </c>
      <c r="F78" s="31">
        <f t="shared" si="4"/>
        <v>0</v>
      </c>
      <c r="G78" s="26">
        <v>0</v>
      </c>
      <c r="H78" s="26">
        <v>0</v>
      </c>
      <c r="I78" s="26">
        <v>0</v>
      </c>
      <c r="J78" s="26">
        <v>0</v>
      </c>
    </row>
    <row r="79" spans="1:10" ht="18.75" customHeight="1">
      <c r="A79" s="6" t="s">
        <v>344</v>
      </c>
      <c r="B79" s="7">
        <v>3395</v>
      </c>
      <c r="C79" s="39">
        <f>SUM(C62,C69)</f>
        <v>1355</v>
      </c>
      <c r="D79" s="39">
        <f t="shared" ref="D79:J79" si="5">SUM(D62,D69)</f>
        <v>0</v>
      </c>
      <c r="E79" s="39">
        <f t="shared" si="5"/>
        <v>-3741</v>
      </c>
      <c r="F79" s="41">
        <f t="shared" si="4"/>
        <v>0</v>
      </c>
      <c r="G79" s="39">
        <f t="shared" si="5"/>
        <v>0</v>
      </c>
      <c r="H79" s="39">
        <f t="shared" si="5"/>
        <v>0</v>
      </c>
      <c r="I79" s="39">
        <f t="shared" si="5"/>
        <v>0</v>
      </c>
      <c r="J79" s="39">
        <f t="shared" si="5"/>
        <v>0</v>
      </c>
    </row>
    <row r="80" spans="1:10" ht="18.75" customHeight="1">
      <c r="A80" s="6" t="s">
        <v>345</v>
      </c>
      <c r="B80" s="118">
        <v>3400</v>
      </c>
      <c r="C80" s="39">
        <f t="shared" ref="C80:J80" si="6">SUM(C40,C60,C79)</f>
        <v>1043</v>
      </c>
      <c r="D80" s="39">
        <f t="shared" si="6"/>
        <v>161</v>
      </c>
      <c r="E80" s="39">
        <f t="shared" si="6"/>
        <v>-1597</v>
      </c>
      <c r="F80" s="39">
        <f t="shared" si="6"/>
        <v>662</v>
      </c>
      <c r="G80" s="39">
        <f t="shared" si="6"/>
        <v>2491</v>
      </c>
      <c r="H80" s="39">
        <f t="shared" si="6"/>
        <v>653</v>
      </c>
      <c r="I80" s="39">
        <f t="shared" si="6"/>
        <v>-1351</v>
      </c>
      <c r="J80" s="39">
        <f t="shared" si="6"/>
        <v>-1131</v>
      </c>
    </row>
    <row r="81" spans="1:10" ht="18.75" customHeight="1">
      <c r="A81" s="4" t="s">
        <v>346</v>
      </c>
      <c r="B81" s="70">
        <v>3405</v>
      </c>
      <c r="C81" s="158">
        <v>3769</v>
      </c>
      <c r="D81" s="158">
        <v>2433</v>
      </c>
      <c r="E81" s="26">
        <f>C83</f>
        <v>4812</v>
      </c>
      <c r="F81" s="158">
        <f>E83</f>
        <v>3215</v>
      </c>
      <c r="G81" s="158">
        <f>F81</f>
        <v>3215</v>
      </c>
      <c r="H81" s="158">
        <f>G83</f>
        <v>5706</v>
      </c>
      <c r="I81" s="158">
        <f>H83</f>
        <v>6359</v>
      </c>
      <c r="J81" s="158">
        <f>I83</f>
        <v>5008</v>
      </c>
    </row>
    <row r="82" spans="1:10" ht="18.75" customHeight="1">
      <c r="A82" s="21" t="s">
        <v>347</v>
      </c>
      <c r="B82" s="70">
        <v>3410</v>
      </c>
      <c r="C82" s="74"/>
      <c r="D82" s="75"/>
      <c r="E82" s="75"/>
      <c r="F82" s="31">
        <f t="shared" si="4"/>
        <v>0</v>
      </c>
      <c r="G82" s="75"/>
      <c r="H82" s="75"/>
      <c r="I82" s="75"/>
      <c r="J82" s="75"/>
    </row>
    <row r="83" spans="1:10" ht="18.75" customHeight="1">
      <c r="A83" s="4" t="s">
        <v>348</v>
      </c>
      <c r="B83" s="5">
        <v>3415</v>
      </c>
      <c r="C83" s="40">
        <f t="shared" ref="C83:J83" si="7">SUM(C81,C80,C82)</f>
        <v>4812</v>
      </c>
      <c r="D83" s="40">
        <f t="shared" si="7"/>
        <v>2594</v>
      </c>
      <c r="E83" s="40">
        <f t="shared" si="7"/>
        <v>3215</v>
      </c>
      <c r="F83" s="40">
        <f t="shared" si="7"/>
        <v>3877</v>
      </c>
      <c r="G83" s="40">
        <f t="shared" si="7"/>
        <v>5706</v>
      </c>
      <c r="H83" s="40">
        <f t="shared" si="7"/>
        <v>6359</v>
      </c>
      <c r="I83" s="40">
        <f t="shared" si="7"/>
        <v>5008</v>
      </c>
      <c r="J83" s="40">
        <f t="shared" si="7"/>
        <v>3877</v>
      </c>
    </row>
    <row r="84" spans="1:10" ht="18.75" customHeight="1">
      <c r="A84" s="1"/>
      <c r="B84" s="76"/>
      <c r="C84" s="77"/>
      <c r="D84" s="78"/>
      <c r="E84" s="78"/>
      <c r="F84" s="79"/>
      <c r="G84" s="78"/>
      <c r="H84" s="78"/>
      <c r="I84" s="78"/>
      <c r="J84" s="78"/>
    </row>
    <row r="85" spans="1:10" ht="18.75" customHeight="1">
      <c r="A85" s="1"/>
      <c r="B85" s="76"/>
      <c r="C85" s="77"/>
      <c r="D85" s="78"/>
      <c r="E85" s="78"/>
      <c r="F85" s="79"/>
      <c r="G85" s="78"/>
      <c r="H85" s="78"/>
      <c r="I85" s="78"/>
      <c r="J85" s="78"/>
    </row>
    <row r="86" spans="1:10" s="2" customFormat="1" ht="18.75" customHeight="1">
      <c r="A86" s="179" t="s">
        <v>454</v>
      </c>
      <c r="B86" s="95"/>
      <c r="C86" s="190"/>
      <c r="D86" s="244"/>
      <c r="E86" s="244"/>
      <c r="F86" s="244"/>
      <c r="G86" s="94"/>
      <c r="H86" s="197" t="s">
        <v>455</v>
      </c>
      <c r="I86" s="197"/>
      <c r="J86" s="197"/>
    </row>
  </sheetData>
  <mergeCells count="13">
    <mergeCell ref="A1:J1"/>
    <mergeCell ref="A3:A4"/>
    <mergeCell ref="B3:B4"/>
    <mergeCell ref="C3:C4"/>
    <mergeCell ref="D3:D4"/>
    <mergeCell ref="E3:E4"/>
    <mergeCell ref="F3:F4"/>
    <mergeCell ref="G3:J3"/>
    <mergeCell ref="C86:F86"/>
    <mergeCell ref="H86:J86"/>
    <mergeCell ref="C6:J6"/>
    <mergeCell ref="C41:J41"/>
    <mergeCell ref="C61:J61"/>
  </mergeCells>
  <printOptions horizontalCentered="1"/>
  <pageMargins left="0.98425196850393704" right="0.31496062992125984" top="0.78740157480314965" bottom="0.74803149606299213" header="0.31496062992125984" footer="0.31496062992125984"/>
  <pageSetup paperSize="9" scale="52" firstPageNumber="8" fitToHeight="2" orientation="landscape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40"/>
  <sheetViews>
    <sheetView zoomScale="55" zoomScaleNormal="55" zoomScaleSheetLayoutView="48" workbookViewId="0">
      <selection activeCell="A4" sqref="A4:D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2" t="s">
        <v>349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284" t="s">
        <v>350</v>
      </c>
      <c r="M3" s="284"/>
    </row>
    <row r="4" spans="1:13" ht="27.75" customHeight="1">
      <c r="A4" s="280" t="s">
        <v>23</v>
      </c>
      <c r="B4" s="281"/>
      <c r="C4" s="281"/>
      <c r="D4" s="282"/>
      <c r="E4" s="212" t="s">
        <v>24</v>
      </c>
      <c r="F4" s="212" t="s">
        <v>249</v>
      </c>
      <c r="G4" s="212" t="s">
        <v>250</v>
      </c>
      <c r="H4" s="279" t="s">
        <v>27</v>
      </c>
      <c r="I4" s="212" t="s">
        <v>351</v>
      </c>
      <c r="J4" s="212" t="s">
        <v>165</v>
      </c>
      <c r="K4" s="212"/>
      <c r="L4" s="212"/>
      <c r="M4" s="212"/>
    </row>
    <row r="5" spans="1:13" ht="64.5" customHeight="1">
      <c r="A5" s="283"/>
      <c r="B5" s="284"/>
      <c r="C5" s="284"/>
      <c r="D5" s="285"/>
      <c r="E5" s="212"/>
      <c r="F5" s="212"/>
      <c r="G5" s="212"/>
      <c r="H5" s="279"/>
      <c r="I5" s="212"/>
      <c r="J5" s="147" t="s">
        <v>167</v>
      </c>
      <c r="K5" s="147" t="s">
        <v>168</v>
      </c>
      <c r="L5" s="147" t="s">
        <v>169</v>
      </c>
      <c r="M5" s="147" t="s">
        <v>170</v>
      </c>
    </row>
    <row r="6" spans="1:13" s="62" customFormat="1" ht="18.75" customHeight="1">
      <c r="A6" s="247">
        <v>1</v>
      </c>
      <c r="B6" s="248"/>
      <c r="C6" s="248"/>
      <c r="D6" s="313"/>
      <c r="E6" s="59">
        <v>2</v>
      </c>
      <c r="F6" s="59">
        <v>3</v>
      </c>
      <c r="G6" s="59">
        <v>4</v>
      </c>
      <c r="H6" s="59">
        <v>5</v>
      </c>
      <c r="I6" s="59">
        <v>6</v>
      </c>
      <c r="J6" s="59">
        <v>7</v>
      </c>
      <c r="K6" s="59">
        <v>8</v>
      </c>
      <c r="L6" s="59">
        <v>9</v>
      </c>
      <c r="M6" s="59">
        <v>10</v>
      </c>
    </row>
    <row r="7" spans="1:13" ht="44.25" customHeight="1">
      <c r="A7" s="289" t="s">
        <v>352</v>
      </c>
      <c r="B7" s="290"/>
      <c r="C7" s="290"/>
      <c r="D7" s="291"/>
      <c r="E7" s="63">
        <v>4000</v>
      </c>
      <c r="F7" s="39">
        <f>SUM(F8:F13)</f>
        <v>5885</v>
      </c>
      <c r="G7" s="39">
        <f>SUM(G8:G13)</f>
        <v>4116</v>
      </c>
      <c r="H7" s="39">
        <f>SUM(H8:H13)</f>
        <v>4357</v>
      </c>
      <c r="I7" s="41">
        <f t="shared" ref="I7:I13" si="0">SUM(J7:M7)</f>
        <v>980</v>
      </c>
      <c r="J7" s="39">
        <f>SUM(J8:J13)</f>
        <v>98</v>
      </c>
      <c r="K7" s="39">
        <f>SUM(K8:K13)</f>
        <v>284</v>
      </c>
      <c r="L7" s="39">
        <f>SUM(L8:L13)</f>
        <v>291</v>
      </c>
      <c r="M7" s="39">
        <f>SUM(M8:M13)</f>
        <v>307</v>
      </c>
    </row>
    <row r="8" spans="1:13" ht="18.75" customHeight="1">
      <c r="A8" s="274" t="s">
        <v>353</v>
      </c>
      <c r="B8" s="275"/>
      <c r="C8" s="275"/>
      <c r="D8" s="276"/>
      <c r="E8" s="59" t="s">
        <v>354</v>
      </c>
      <c r="F8" s="26"/>
      <c r="G8" s="26"/>
      <c r="H8" s="26"/>
      <c r="I8" s="31">
        <f t="shared" si="0"/>
        <v>0</v>
      </c>
      <c r="J8" s="26"/>
      <c r="K8" s="26"/>
      <c r="L8" s="26"/>
      <c r="M8" s="26"/>
    </row>
    <row r="9" spans="1:13" ht="18.75" customHeight="1">
      <c r="A9" s="274" t="s">
        <v>355</v>
      </c>
      <c r="B9" s="275"/>
      <c r="C9" s="275"/>
      <c r="D9" s="276"/>
      <c r="E9" s="58">
        <v>4020</v>
      </c>
      <c r="F9" s="26">
        <v>5085</v>
      </c>
      <c r="G9" s="26">
        <v>416</v>
      </c>
      <c r="H9" s="26">
        <v>3667</v>
      </c>
      <c r="I9" s="31">
        <f t="shared" si="0"/>
        <v>0</v>
      </c>
      <c r="J9" s="26"/>
      <c r="K9" s="26"/>
      <c r="L9" s="26"/>
      <c r="M9" s="26"/>
    </row>
    <row r="10" spans="1:13" ht="18.75" customHeight="1">
      <c r="A10" s="274" t="s">
        <v>356</v>
      </c>
      <c r="B10" s="275"/>
      <c r="C10" s="275"/>
      <c r="D10" s="276"/>
      <c r="E10" s="59">
        <v>4030</v>
      </c>
      <c r="F10" s="26">
        <v>786</v>
      </c>
      <c r="G10" s="26">
        <v>3700</v>
      </c>
      <c r="H10" s="26">
        <v>690</v>
      </c>
      <c r="I10" s="31">
        <f t="shared" si="0"/>
        <v>980</v>
      </c>
      <c r="J10" s="26">
        <v>98</v>
      </c>
      <c r="K10" s="26">
        <v>284</v>
      </c>
      <c r="L10" s="26">
        <v>291</v>
      </c>
      <c r="M10" s="26">
        <v>307</v>
      </c>
    </row>
    <row r="11" spans="1:13" ht="18.75" customHeight="1">
      <c r="A11" s="274" t="s">
        <v>357</v>
      </c>
      <c r="B11" s="275"/>
      <c r="C11" s="275"/>
      <c r="D11" s="276"/>
      <c r="E11" s="58">
        <v>4040</v>
      </c>
      <c r="F11" s="26">
        <v>14</v>
      </c>
      <c r="G11" s="26"/>
      <c r="H11" s="26"/>
      <c r="I11" s="31">
        <f t="shared" si="0"/>
        <v>0</v>
      </c>
      <c r="J11" s="26"/>
      <c r="K11" s="26"/>
      <c r="L11" s="26"/>
      <c r="M11" s="26"/>
    </row>
    <row r="12" spans="1:13" ht="18.75" customHeight="1">
      <c r="A12" s="274" t="s">
        <v>358</v>
      </c>
      <c r="B12" s="275"/>
      <c r="C12" s="275"/>
      <c r="D12" s="276"/>
      <c r="E12" s="59">
        <v>4050</v>
      </c>
      <c r="F12" s="26"/>
      <c r="G12" s="26"/>
      <c r="H12" s="26"/>
      <c r="I12" s="31">
        <f t="shared" si="0"/>
        <v>0</v>
      </c>
      <c r="J12" s="26"/>
      <c r="K12" s="26"/>
      <c r="L12" s="26"/>
      <c r="M12" s="26"/>
    </row>
    <row r="13" spans="1:13" ht="18.75" customHeight="1">
      <c r="A13" s="274" t="s">
        <v>359</v>
      </c>
      <c r="B13" s="275"/>
      <c r="C13" s="275"/>
      <c r="D13" s="276"/>
      <c r="E13" s="60">
        <v>4060</v>
      </c>
      <c r="F13" s="26"/>
      <c r="G13" s="26"/>
      <c r="H13" s="26"/>
      <c r="I13" s="31">
        <f t="shared" si="0"/>
        <v>0</v>
      </c>
      <c r="J13" s="26"/>
      <c r="K13" s="26"/>
      <c r="L13" s="26"/>
      <c r="M13" s="26"/>
    </row>
    <row r="14" spans="1:13" ht="15" customHeight="1">
      <c r="A14" s="55"/>
      <c r="B14" s="55"/>
      <c r="C14" s="55"/>
      <c r="D14" s="55"/>
      <c r="E14" s="54"/>
      <c r="F14" s="56"/>
      <c r="G14" s="57"/>
      <c r="H14" s="57"/>
      <c r="I14" s="56"/>
      <c r="J14" s="57"/>
      <c r="K14" s="57"/>
      <c r="L14" s="57"/>
      <c r="M14" s="57"/>
    </row>
    <row r="15" spans="1:13" ht="15" customHeight="1">
      <c r="A15" s="55"/>
      <c r="B15" s="55"/>
      <c r="C15" s="55"/>
      <c r="D15" s="55"/>
      <c r="E15" s="54"/>
      <c r="F15" s="56"/>
      <c r="G15" s="57"/>
      <c r="H15" s="57"/>
      <c r="I15" s="56"/>
      <c r="J15" s="57"/>
      <c r="K15" s="57"/>
      <c r="L15" s="57"/>
      <c r="M15" s="57"/>
    </row>
    <row r="16" spans="1:13" ht="15" customHeight="1">
      <c r="A16" s="55"/>
      <c r="B16" s="55"/>
      <c r="C16" s="55"/>
      <c r="D16" s="55"/>
      <c r="E16" s="54"/>
      <c r="F16" s="56"/>
      <c r="G16" s="57"/>
      <c r="H16" s="57"/>
      <c r="I16" s="56"/>
      <c r="J16" s="57"/>
      <c r="K16" s="57"/>
      <c r="L16" s="57"/>
      <c r="M16" s="57"/>
    </row>
    <row r="17" spans="1:13" s="2" customFormat="1" ht="18.75" customHeight="1">
      <c r="A17" s="179" t="s">
        <v>454</v>
      </c>
      <c r="B17" s="95"/>
      <c r="C17" s="190"/>
      <c r="D17" s="244"/>
      <c r="E17" s="244"/>
      <c r="F17" s="244"/>
      <c r="G17" s="94"/>
      <c r="H17" s="197" t="s">
        <v>455</v>
      </c>
      <c r="I17" s="197"/>
      <c r="J17" s="197"/>
    </row>
    <row r="18" spans="1:13" ht="15" customHeight="1">
      <c r="A18" s="55"/>
      <c r="B18" s="55"/>
      <c r="C18" s="55"/>
      <c r="D18" s="55"/>
      <c r="E18" s="54"/>
      <c r="F18" s="56"/>
      <c r="G18" s="57"/>
      <c r="H18" s="57"/>
      <c r="I18" s="56"/>
      <c r="J18" s="57"/>
      <c r="K18" s="57"/>
      <c r="L18" s="57"/>
      <c r="M18" s="57"/>
    </row>
    <row r="19" spans="1:13" ht="15" customHeight="1">
      <c r="A19" s="55"/>
      <c r="B19" s="55"/>
      <c r="C19" s="55"/>
      <c r="D19" s="55"/>
      <c r="E19" s="54"/>
      <c r="F19" s="56"/>
      <c r="G19" s="57"/>
      <c r="H19" s="57"/>
      <c r="I19" s="56"/>
      <c r="J19" s="57"/>
      <c r="K19" s="57"/>
      <c r="L19" s="57"/>
      <c r="M19" s="57"/>
    </row>
    <row r="20" spans="1:13" ht="15" customHeight="1">
      <c r="A20" s="55"/>
      <c r="B20" s="55"/>
      <c r="C20" s="55"/>
      <c r="D20" s="55"/>
      <c r="E20" s="54"/>
      <c r="F20" s="56"/>
      <c r="G20" s="57"/>
      <c r="H20" s="57"/>
      <c r="I20" s="56"/>
      <c r="J20" s="57"/>
      <c r="K20" s="57"/>
      <c r="L20" s="57"/>
      <c r="M20" s="57"/>
    </row>
    <row r="21" spans="1:13" ht="15" customHeight="1">
      <c r="A21" s="11"/>
      <c r="B21" s="11"/>
      <c r="C21" s="11"/>
      <c r="D21" s="11"/>
      <c r="E21" s="1"/>
      <c r="F21" s="11"/>
      <c r="G21" s="11"/>
      <c r="H21" s="11"/>
      <c r="I21" s="11"/>
      <c r="J21" s="11"/>
      <c r="K21" s="2"/>
      <c r="L21" s="2"/>
      <c r="M21" s="2"/>
    </row>
    <row r="22" spans="1:13" ht="20.25" customHeight="1">
      <c r="A22" s="311" t="s">
        <v>360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</row>
    <row r="23" spans="1:13" ht="20.25" customHeight="1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</row>
    <row r="24" spans="1:13" ht="50.25" customHeight="1">
      <c r="A24" s="303" t="s">
        <v>361</v>
      </c>
      <c r="B24" s="307" t="s">
        <v>362</v>
      </c>
      <c r="C24" s="309"/>
      <c r="D24" s="308"/>
      <c r="E24" s="305" t="s">
        <v>363</v>
      </c>
      <c r="F24" s="307" t="s">
        <v>364</v>
      </c>
      <c r="G24" s="309"/>
      <c r="H24" s="309"/>
      <c r="I24" s="309"/>
      <c r="J24" s="308"/>
      <c r="K24" s="310" t="s">
        <v>365</v>
      </c>
      <c r="L24" s="310"/>
      <c r="M24" s="310"/>
    </row>
    <row r="25" spans="1:13" ht="30" customHeight="1">
      <c r="A25" s="312"/>
      <c r="B25" s="305" t="s">
        <v>161</v>
      </c>
      <c r="C25" s="307" t="s">
        <v>366</v>
      </c>
      <c r="D25" s="308"/>
      <c r="E25" s="314"/>
      <c r="F25" s="305" t="s">
        <v>367</v>
      </c>
      <c r="G25" s="305" t="s">
        <v>368</v>
      </c>
      <c r="H25" s="305" t="s">
        <v>369</v>
      </c>
      <c r="I25" s="305" t="s">
        <v>370</v>
      </c>
      <c r="J25" s="305" t="s">
        <v>371</v>
      </c>
      <c r="K25" s="305" t="s">
        <v>161</v>
      </c>
      <c r="L25" s="307" t="s">
        <v>366</v>
      </c>
      <c r="M25" s="308"/>
    </row>
    <row r="26" spans="1:13" ht="106.5" customHeight="1">
      <c r="A26" s="304"/>
      <c r="B26" s="306"/>
      <c r="C26" s="153" t="s">
        <v>367</v>
      </c>
      <c r="D26" s="153" t="s">
        <v>372</v>
      </c>
      <c r="E26" s="306"/>
      <c r="F26" s="306"/>
      <c r="G26" s="306"/>
      <c r="H26" s="306"/>
      <c r="I26" s="306"/>
      <c r="J26" s="306"/>
      <c r="K26" s="306"/>
      <c r="L26" s="153" t="s">
        <v>367</v>
      </c>
      <c r="M26" s="153" t="s">
        <v>372</v>
      </c>
    </row>
    <row r="27" spans="1:13" ht="18.75" customHeight="1">
      <c r="A27" s="146">
        <v>1</v>
      </c>
      <c r="B27" s="153">
        <v>2</v>
      </c>
      <c r="C27" s="153">
        <v>3</v>
      </c>
      <c r="D27" s="153">
        <v>4</v>
      </c>
      <c r="E27" s="153">
        <v>5</v>
      </c>
      <c r="F27" s="153">
        <v>6</v>
      </c>
      <c r="G27" s="153">
        <v>7</v>
      </c>
      <c r="H27" s="153">
        <v>8</v>
      </c>
      <c r="I27" s="153">
        <v>9</v>
      </c>
      <c r="J27" s="153">
        <v>10</v>
      </c>
      <c r="K27" s="153">
        <v>11</v>
      </c>
      <c r="L27" s="153">
        <v>12</v>
      </c>
      <c r="M27" s="153">
        <v>13</v>
      </c>
    </row>
    <row r="28" spans="1:13" ht="42.75" customHeight="1">
      <c r="A28" s="150" t="s">
        <v>373</v>
      </c>
      <c r="B28" s="39">
        <f>SUM(C28,D28)</f>
        <v>0</v>
      </c>
      <c r="C28" s="64"/>
      <c r="D28" s="64"/>
      <c r="E28" s="64"/>
      <c r="F28" s="38" t="s">
        <v>172</v>
      </c>
      <c r="G28" s="85"/>
      <c r="H28" s="38" t="s">
        <v>172</v>
      </c>
      <c r="I28" s="85"/>
      <c r="J28" s="38"/>
      <c r="K28" s="39">
        <f>SUM(L28,M28)</f>
        <v>0</v>
      </c>
      <c r="L28" s="39">
        <f>SUM(C28,E28,F28,I28)</f>
        <v>0</v>
      </c>
      <c r="M28" s="39">
        <f>SUM(D28,G28,H28,J28)</f>
        <v>0</v>
      </c>
    </row>
    <row r="29" spans="1:13" ht="18.75" customHeight="1">
      <c r="A29" s="13"/>
      <c r="B29" s="155">
        <f t="shared" ref="B29:B36" si="1">SUM(C29,D29)</f>
        <v>0</v>
      </c>
      <c r="C29" s="27"/>
      <c r="D29" s="27"/>
      <c r="E29" s="27"/>
      <c r="F29" s="26" t="s">
        <v>172</v>
      </c>
      <c r="G29" s="91"/>
      <c r="H29" s="26" t="s">
        <v>172</v>
      </c>
      <c r="I29" s="91"/>
      <c r="J29" s="26"/>
      <c r="K29" s="84">
        <f t="shared" ref="K29:K36" si="2">SUM(L29,M29)</f>
        <v>0</v>
      </c>
      <c r="L29" s="84">
        <f t="shared" ref="L29:L36" si="3">SUM(C29,E29,F29,I29)</f>
        <v>0</v>
      </c>
      <c r="M29" s="84">
        <f t="shared" ref="M29:M36" si="4">SUM(D29,G29,H29,J29)</f>
        <v>0</v>
      </c>
    </row>
    <row r="30" spans="1:13" ht="18.75" customHeight="1">
      <c r="A30" s="13"/>
      <c r="B30" s="155">
        <f t="shared" si="1"/>
        <v>0</v>
      </c>
      <c r="C30" s="61"/>
      <c r="D30" s="61"/>
      <c r="E30" s="61"/>
      <c r="F30" s="26" t="s">
        <v>172</v>
      </c>
      <c r="G30" s="86"/>
      <c r="H30" s="26" t="s">
        <v>172</v>
      </c>
      <c r="I30" s="86"/>
      <c r="J30" s="26"/>
      <c r="K30" s="84">
        <f t="shared" si="2"/>
        <v>0</v>
      </c>
      <c r="L30" s="84">
        <f t="shared" si="3"/>
        <v>0</v>
      </c>
      <c r="M30" s="84">
        <f t="shared" si="4"/>
        <v>0</v>
      </c>
    </row>
    <row r="31" spans="1:13" ht="43.5" customHeight="1">
      <c r="A31" s="150" t="s">
        <v>374</v>
      </c>
      <c r="B31" s="40">
        <f t="shared" si="1"/>
        <v>0</v>
      </c>
      <c r="C31" s="64"/>
      <c r="D31" s="64"/>
      <c r="E31" s="64"/>
      <c r="F31" s="38" t="s">
        <v>172</v>
      </c>
      <c r="G31" s="85"/>
      <c r="H31" s="38" t="s">
        <v>172</v>
      </c>
      <c r="I31" s="85"/>
      <c r="J31" s="38"/>
      <c r="K31" s="39">
        <f t="shared" si="2"/>
        <v>0</v>
      </c>
      <c r="L31" s="39">
        <f t="shared" si="3"/>
        <v>0</v>
      </c>
      <c r="M31" s="39">
        <f t="shared" si="4"/>
        <v>0</v>
      </c>
    </row>
    <row r="32" spans="1:13" ht="18.75" customHeight="1">
      <c r="A32" s="13"/>
      <c r="B32" s="155">
        <f t="shared" si="1"/>
        <v>0</v>
      </c>
      <c r="C32" s="61"/>
      <c r="D32" s="61"/>
      <c r="E32" s="61"/>
      <c r="F32" s="26" t="s">
        <v>172</v>
      </c>
      <c r="G32" s="86"/>
      <c r="H32" s="26" t="s">
        <v>172</v>
      </c>
      <c r="I32" s="86"/>
      <c r="J32" s="26"/>
      <c r="K32" s="84">
        <f t="shared" si="2"/>
        <v>0</v>
      </c>
      <c r="L32" s="84">
        <f t="shared" si="3"/>
        <v>0</v>
      </c>
      <c r="M32" s="84">
        <f t="shared" si="4"/>
        <v>0</v>
      </c>
    </row>
    <row r="33" spans="1:13" ht="18.75" customHeight="1">
      <c r="A33" s="13"/>
      <c r="B33" s="155">
        <f t="shared" si="1"/>
        <v>0</v>
      </c>
      <c r="C33" s="61"/>
      <c r="D33" s="61"/>
      <c r="E33" s="61"/>
      <c r="F33" s="26" t="s">
        <v>172</v>
      </c>
      <c r="G33" s="86"/>
      <c r="H33" s="26" t="s">
        <v>172</v>
      </c>
      <c r="I33" s="86"/>
      <c r="J33" s="26"/>
      <c r="K33" s="84">
        <f t="shared" si="2"/>
        <v>0</v>
      </c>
      <c r="L33" s="84">
        <f t="shared" si="3"/>
        <v>0</v>
      </c>
      <c r="M33" s="84">
        <f t="shared" si="4"/>
        <v>0</v>
      </c>
    </row>
    <row r="34" spans="1:13" ht="42" customHeight="1">
      <c r="A34" s="150" t="s">
        <v>375</v>
      </c>
      <c r="B34" s="39">
        <f t="shared" si="1"/>
        <v>0</v>
      </c>
      <c r="C34" s="64"/>
      <c r="D34" s="64"/>
      <c r="E34" s="64"/>
      <c r="F34" s="38" t="s">
        <v>172</v>
      </c>
      <c r="G34" s="85"/>
      <c r="H34" s="38" t="s">
        <v>172</v>
      </c>
      <c r="I34" s="85"/>
      <c r="J34" s="38"/>
      <c r="K34" s="39">
        <f t="shared" si="2"/>
        <v>0</v>
      </c>
      <c r="L34" s="39">
        <f t="shared" si="3"/>
        <v>0</v>
      </c>
      <c r="M34" s="39">
        <f t="shared" si="4"/>
        <v>0</v>
      </c>
    </row>
    <row r="35" spans="1:13" ht="18.75" customHeight="1">
      <c r="A35" s="13"/>
      <c r="B35" s="155">
        <f t="shared" si="1"/>
        <v>0</v>
      </c>
      <c r="C35" s="61"/>
      <c r="D35" s="61"/>
      <c r="E35" s="61"/>
      <c r="F35" s="26" t="s">
        <v>172</v>
      </c>
      <c r="G35" s="86"/>
      <c r="H35" s="26" t="s">
        <v>172</v>
      </c>
      <c r="I35" s="86"/>
      <c r="J35" s="26"/>
      <c r="K35" s="84">
        <f t="shared" si="2"/>
        <v>0</v>
      </c>
      <c r="L35" s="84">
        <f t="shared" si="3"/>
        <v>0</v>
      </c>
      <c r="M35" s="84">
        <f t="shared" si="4"/>
        <v>0</v>
      </c>
    </row>
    <row r="36" spans="1:13" ht="18.75" customHeight="1">
      <c r="A36" s="13"/>
      <c r="B36" s="155">
        <f t="shared" si="1"/>
        <v>0</v>
      </c>
      <c r="C36" s="61"/>
      <c r="D36" s="61"/>
      <c r="E36" s="61"/>
      <c r="F36" s="26" t="s">
        <v>172</v>
      </c>
      <c r="G36" s="86"/>
      <c r="H36" s="26" t="s">
        <v>172</v>
      </c>
      <c r="I36" s="86"/>
      <c r="J36" s="26"/>
      <c r="K36" s="84">
        <f t="shared" si="2"/>
        <v>0</v>
      </c>
      <c r="L36" s="84">
        <f t="shared" si="3"/>
        <v>0</v>
      </c>
      <c r="M36" s="84">
        <f t="shared" si="4"/>
        <v>0</v>
      </c>
    </row>
    <row r="37" spans="1:13" ht="25.5" customHeight="1">
      <c r="A37" s="150" t="s">
        <v>161</v>
      </c>
      <c r="B37" s="39">
        <f>SUM(B28,B31,B34)</f>
        <v>0</v>
      </c>
      <c r="C37" s="39">
        <f t="shared" ref="C37:M37" si="5">SUM(C28,C31,C34)</f>
        <v>0</v>
      </c>
      <c r="D37" s="39">
        <f t="shared" si="5"/>
        <v>0</v>
      </c>
      <c r="E37" s="39">
        <f t="shared" si="5"/>
        <v>0</v>
      </c>
      <c r="F37" s="39">
        <f t="shared" si="5"/>
        <v>0</v>
      </c>
      <c r="G37" s="39">
        <f t="shared" si="5"/>
        <v>0</v>
      </c>
      <c r="H37" s="39">
        <f t="shared" si="5"/>
        <v>0</v>
      </c>
      <c r="I37" s="39">
        <f t="shared" si="5"/>
        <v>0</v>
      </c>
      <c r="J37" s="39">
        <f t="shared" si="5"/>
        <v>0</v>
      </c>
      <c r="K37" s="39">
        <f t="shared" si="5"/>
        <v>0</v>
      </c>
      <c r="L37" s="39">
        <f t="shared" si="5"/>
        <v>0</v>
      </c>
      <c r="M37" s="39">
        <f t="shared" si="5"/>
        <v>0</v>
      </c>
    </row>
    <row r="38" spans="1:13" ht="18.75" customHeight="1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</row>
    <row r="39" spans="1:13" ht="18.75" customHeight="1">
      <c r="A39" s="55"/>
      <c r="B39" s="55"/>
      <c r="C39" s="55"/>
      <c r="D39" s="55"/>
      <c r="E39" s="54"/>
      <c r="F39" s="56"/>
      <c r="G39" s="57"/>
      <c r="H39" s="57"/>
      <c r="I39" s="56"/>
      <c r="J39" s="57"/>
      <c r="K39" s="57"/>
      <c r="L39" s="57"/>
      <c r="M39" s="57"/>
    </row>
    <row r="40" spans="1:13" s="2" customFormat="1" ht="18.75" customHeight="1">
      <c r="A40" s="179" t="s">
        <v>454</v>
      </c>
      <c r="B40" s="95"/>
      <c r="C40" s="190"/>
      <c r="D40" s="244"/>
      <c r="E40" s="244"/>
      <c r="F40" s="244"/>
      <c r="G40" s="94"/>
      <c r="H40" s="197" t="s">
        <v>455</v>
      </c>
      <c r="I40" s="197"/>
      <c r="J40" s="197"/>
    </row>
  </sheetData>
  <mergeCells count="36">
    <mergeCell ref="C40:F40"/>
    <mergeCell ref="H40:J40"/>
    <mergeCell ref="F4:F5"/>
    <mergeCell ref="A12:D12"/>
    <mergeCell ref="A13:D13"/>
    <mergeCell ref="F24:J24"/>
    <mergeCell ref="A22:M22"/>
    <mergeCell ref="A24:A26"/>
    <mergeCell ref="B24:D24"/>
    <mergeCell ref="A6:D6"/>
    <mergeCell ref="A9:D9"/>
    <mergeCell ref="A10:D10"/>
    <mergeCell ref="A11:D11"/>
    <mergeCell ref="B25:B26"/>
    <mergeCell ref="E24:E26"/>
    <mergeCell ref="C17:F17"/>
    <mergeCell ref="A2:M2"/>
    <mergeCell ref="A4:D5"/>
    <mergeCell ref="G4:G5"/>
    <mergeCell ref="H4:H5"/>
    <mergeCell ref="I4:I5"/>
    <mergeCell ref="J4:M4"/>
    <mergeCell ref="E4:E5"/>
    <mergeCell ref="L3:M3"/>
    <mergeCell ref="K25:K26"/>
    <mergeCell ref="A7:D7"/>
    <mergeCell ref="A8:D8"/>
    <mergeCell ref="L25:M25"/>
    <mergeCell ref="G25:G26"/>
    <mergeCell ref="H25:H26"/>
    <mergeCell ref="C25:D25"/>
    <mergeCell ref="F25:F26"/>
    <mergeCell ref="I25:I26"/>
    <mergeCell ref="J25:J26"/>
    <mergeCell ref="K24:M24"/>
    <mergeCell ref="H17:J17"/>
  </mergeCells>
  <printOptions horizontalCentered="1"/>
  <pageMargins left="0.98425196850393704" right="0.19685039370078741" top="0.78740157480314965" bottom="0.74803149606299213" header="0.31496062992125984" footer="0.31496062992125984"/>
  <pageSetup paperSize="9" scale="50" firstPageNumber="10" orientation="landscape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E41"/>
  <sheetViews>
    <sheetView zoomScale="42" zoomScaleNormal="42" zoomScaleSheetLayoutView="50" workbookViewId="0">
      <selection activeCell="B6" sqref="B6:F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80"/>
      <c r="R2" s="80"/>
      <c r="S2" s="80"/>
      <c r="T2" s="80"/>
      <c r="U2" s="80"/>
      <c r="V2" s="1"/>
      <c r="W2" s="1"/>
      <c r="X2" s="1"/>
      <c r="Y2" s="1"/>
      <c r="Z2" s="1"/>
      <c r="AA2" s="1"/>
      <c r="AB2" s="1"/>
      <c r="AC2" s="1"/>
      <c r="AD2" s="1"/>
      <c r="AE2" s="80"/>
    </row>
    <row r="3" spans="1:31" ht="18.75">
      <c r="A3" s="302" t="s">
        <v>376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</row>
    <row r="4" spans="1:31" ht="18.7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</row>
    <row r="5" spans="1:31" ht="18.75">
      <c r="A5" s="81"/>
      <c r="B5" s="81"/>
      <c r="C5" s="81"/>
      <c r="D5" s="81"/>
      <c r="E5" s="81"/>
      <c r="F5" s="81"/>
      <c r="G5" s="81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81"/>
      <c r="W5" s="1"/>
      <c r="X5" s="1"/>
      <c r="Y5" s="1"/>
      <c r="Z5" s="1"/>
      <c r="AA5" s="1"/>
      <c r="AB5" s="1"/>
      <c r="AC5" s="1"/>
      <c r="AD5" s="1"/>
      <c r="AE5" s="82" t="s">
        <v>350</v>
      </c>
    </row>
    <row r="6" spans="1:31" ht="50.25" customHeight="1">
      <c r="A6" s="212" t="s">
        <v>377</v>
      </c>
      <c r="B6" s="319" t="s">
        <v>378</v>
      </c>
      <c r="C6" s="320"/>
      <c r="D6" s="320"/>
      <c r="E6" s="320"/>
      <c r="F6" s="321"/>
      <c r="G6" s="212" t="s">
        <v>379</v>
      </c>
      <c r="H6" s="212"/>
      <c r="I6" s="212"/>
      <c r="J6" s="212"/>
      <c r="K6" s="212"/>
      <c r="L6" s="212" t="s">
        <v>380</v>
      </c>
      <c r="M6" s="212"/>
      <c r="N6" s="212"/>
      <c r="O6" s="212"/>
      <c r="P6" s="212"/>
      <c r="Q6" s="212" t="s">
        <v>381</v>
      </c>
      <c r="R6" s="212"/>
      <c r="S6" s="212"/>
      <c r="T6" s="212"/>
      <c r="U6" s="212"/>
      <c r="V6" s="212" t="s">
        <v>382</v>
      </c>
      <c r="W6" s="212"/>
      <c r="X6" s="212"/>
      <c r="Y6" s="212"/>
      <c r="Z6" s="212"/>
      <c r="AA6" s="212" t="s">
        <v>161</v>
      </c>
      <c r="AB6" s="212"/>
      <c r="AC6" s="212"/>
      <c r="AD6" s="212"/>
      <c r="AE6" s="212"/>
    </row>
    <row r="7" spans="1:31" ht="29.25" customHeight="1">
      <c r="A7" s="212"/>
      <c r="B7" s="322"/>
      <c r="C7" s="323"/>
      <c r="D7" s="323"/>
      <c r="E7" s="323"/>
      <c r="F7" s="324"/>
      <c r="G7" s="212" t="s">
        <v>383</v>
      </c>
      <c r="H7" s="212" t="s">
        <v>384</v>
      </c>
      <c r="I7" s="212"/>
      <c r="J7" s="212"/>
      <c r="K7" s="212"/>
      <c r="L7" s="212" t="s">
        <v>383</v>
      </c>
      <c r="M7" s="212" t="s">
        <v>384</v>
      </c>
      <c r="N7" s="212"/>
      <c r="O7" s="212"/>
      <c r="P7" s="212"/>
      <c r="Q7" s="212" t="s">
        <v>383</v>
      </c>
      <c r="R7" s="212" t="s">
        <v>384</v>
      </c>
      <c r="S7" s="212"/>
      <c r="T7" s="212"/>
      <c r="U7" s="212"/>
      <c r="V7" s="212" t="s">
        <v>383</v>
      </c>
      <c r="W7" s="212" t="s">
        <v>384</v>
      </c>
      <c r="X7" s="212"/>
      <c r="Y7" s="212"/>
      <c r="Z7" s="212"/>
      <c r="AA7" s="212" t="s">
        <v>383</v>
      </c>
      <c r="AB7" s="212" t="s">
        <v>384</v>
      </c>
      <c r="AC7" s="212"/>
      <c r="AD7" s="212"/>
      <c r="AE7" s="212"/>
    </row>
    <row r="8" spans="1:31" ht="26.25" customHeight="1">
      <c r="A8" s="212"/>
      <c r="B8" s="325"/>
      <c r="C8" s="326"/>
      <c r="D8" s="326"/>
      <c r="E8" s="326"/>
      <c r="F8" s="327"/>
      <c r="G8" s="212"/>
      <c r="H8" s="59" t="s">
        <v>385</v>
      </c>
      <c r="I8" s="59" t="s">
        <v>386</v>
      </c>
      <c r="J8" s="59" t="s">
        <v>387</v>
      </c>
      <c r="K8" s="59" t="s">
        <v>170</v>
      </c>
      <c r="L8" s="212"/>
      <c r="M8" s="59" t="s">
        <v>385</v>
      </c>
      <c r="N8" s="59" t="s">
        <v>386</v>
      </c>
      <c r="O8" s="59" t="s">
        <v>387</v>
      </c>
      <c r="P8" s="59" t="s">
        <v>170</v>
      </c>
      <c r="Q8" s="212"/>
      <c r="R8" s="59" t="s">
        <v>385</v>
      </c>
      <c r="S8" s="59" t="s">
        <v>386</v>
      </c>
      <c r="T8" s="59" t="s">
        <v>387</v>
      </c>
      <c r="U8" s="59" t="s">
        <v>170</v>
      </c>
      <c r="V8" s="212"/>
      <c r="W8" s="59" t="s">
        <v>385</v>
      </c>
      <c r="X8" s="59" t="s">
        <v>386</v>
      </c>
      <c r="Y8" s="59" t="s">
        <v>387</v>
      </c>
      <c r="Z8" s="59" t="s">
        <v>170</v>
      </c>
      <c r="AA8" s="212"/>
      <c r="AB8" s="59" t="s">
        <v>385</v>
      </c>
      <c r="AC8" s="59" t="s">
        <v>386</v>
      </c>
      <c r="AD8" s="59" t="s">
        <v>387</v>
      </c>
      <c r="AE8" s="59" t="s">
        <v>170</v>
      </c>
    </row>
    <row r="9" spans="1:31" ht="18.75" customHeight="1">
      <c r="A9" s="59">
        <v>1</v>
      </c>
      <c r="B9" s="212">
        <v>2</v>
      </c>
      <c r="C9" s="212"/>
      <c r="D9" s="212"/>
      <c r="E9" s="212"/>
      <c r="F9" s="212"/>
      <c r="G9" s="59">
        <v>3</v>
      </c>
      <c r="H9" s="59">
        <v>4</v>
      </c>
      <c r="I9" s="59">
        <v>5</v>
      </c>
      <c r="J9" s="59">
        <v>6</v>
      </c>
      <c r="K9" s="59">
        <v>7</v>
      </c>
      <c r="L9" s="59">
        <v>8</v>
      </c>
      <c r="M9" s="59">
        <v>9</v>
      </c>
      <c r="N9" s="59">
        <v>10</v>
      </c>
      <c r="O9" s="59">
        <v>11</v>
      </c>
      <c r="P9" s="59">
        <v>12</v>
      </c>
      <c r="Q9" s="59">
        <v>13</v>
      </c>
      <c r="R9" s="59">
        <v>14</v>
      </c>
      <c r="S9" s="59">
        <v>15</v>
      </c>
      <c r="T9" s="59">
        <v>16</v>
      </c>
      <c r="U9" s="59">
        <v>17</v>
      </c>
      <c r="V9" s="60">
        <v>18</v>
      </c>
      <c r="W9" s="60">
        <v>19</v>
      </c>
      <c r="X9" s="60">
        <v>20</v>
      </c>
      <c r="Y9" s="60">
        <v>21</v>
      </c>
      <c r="Z9" s="60">
        <v>22</v>
      </c>
      <c r="AA9" s="60">
        <v>23</v>
      </c>
      <c r="AB9" s="60">
        <v>24</v>
      </c>
      <c r="AC9" s="60">
        <v>25</v>
      </c>
      <c r="AD9" s="60">
        <v>26</v>
      </c>
      <c r="AE9" s="60">
        <v>27</v>
      </c>
    </row>
    <row r="10" spans="1:31" ht="21.75" customHeight="1">
      <c r="A10" s="83">
        <v>1</v>
      </c>
      <c r="B10" s="316" t="s">
        <v>353</v>
      </c>
      <c r="C10" s="317"/>
      <c r="D10" s="317"/>
      <c r="E10" s="317"/>
      <c r="F10" s="318"/>
      <c r="G10" s="84">
        <f t="shared" ref="G10:G15" si="0">SUM(H10,I10,J10,K10)</f>
        <v>0</v>
      </c>
      <c r="H10" s="27"/>
      <c r="I10" s="27"/>
      <c r="J10" s="27"/>
      <c r="K10" s="27"/>
      <c r="L10" s="84">
        <f t="shared" ref="L10:L15" si="1">SUM(M10,N10,O10,P10)</f>
        <v>0</v>
      </c>
      <c r="M10" s="27"/>
      <c r="N10" s="27"/>
      <c r="O10" s="27"/>
      <c r="P10" s="27"/>
      <c r="Q10" s="84">
        <f t="shared" ref="Q10:Q15" si="2">SUM(R10,S10,T10,U10)</f>
        <v>0</v>
      </c>
      <c r="R10" s="27"/>
      <c r="S10" s="27"/>
      <c r="T10" s="27"/>
      <c r="U10" s="27"/>
      <c r="V10" s="84">
        <f t="shared" ref="V10:V15" si="3">SUM(W10,X10,Y10,Z10)</f>
        <v>0</v>
      </c>
      <c r="W10" s="27"/>
      <c r="X10" s="27"/>
      <c r="Y10" s="27"/>
      <c r="Z10" s="27"/>
      <c r="AA10" s="39">
        <f t="shared" ref="AA10:AA16" si="4">SUM(AB10,AC10,AD10,AE10)</f>
        <v>0</v>
      </c>
      <c r="AB10" s="84">
        <f t="shared" ref="AB10:AE15" si="5">SUM(H10,M10,R10,W10)</f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</row>
    <row r="11" spans="1:31" ht="21.75" customHeight="1">
      <c r="A11" s="83">
        <v>2</v>
      </c>
      <c r="B11" s="316" t="s">
        <v>388</v>
      </c>
      <c r="C11" s="317"/>
      <c r="D11" s="317"/>
      <c r="E11" s="317"/>
      <c r="F11" s="318"/>
      <c r="G11" s="84">
        <f t="shared" si="0"/>
        <v>0</v>
      </c>
      <c r="H11" s="27"/>
      <c r="I11" s="27"/>
      <c r="J11" s="27"/>
      <c r="K11" s="27"/>
      <c r="L11" s="84">
        <f t="shared" si="1"/>
        <v>0</v>
      </c>
      <c r="M11" s="27"/>
      <c r="N11" s="27"/>
      <c r="O11" s="27"/>
      <c r="P11" s="27"/>
      <c r="Q11" s="84">
        <f t="shared" si="2"/>
        <v>0</v>
      </c>
      <c r="R11" s="27"/>
      <c r="S11" s="27"/>
      <c r="T11" s="27"/>
      <c r="U11" s="27"/>
      <c r="V11" s="84">
        <f t="shared" si="3"/>
        <v>0</v>
      </c>
      <c r="W11" s="27"/>
      <c r="X11" s="27"/>
      <c r="Y11" s="27"/>
      <c r="Z11" s="27"/>
      <c r="AA11" s="39">
        <f t="shared" si="4"/>
        <v>0</v>
      </c>
      <c r="AB11" s="84">
        <f t="shared" si="5"/>
        <v>0</v>
      </c>
      <c r="AC11" s="84">
        <f t="shared" si="5"/>
        <v>0</v>
      </c>
      <c r="AD11" s="84">
        <f t="shared" si="5"/>
        <v>0</v>
      </c>
      <c r="AE11" s="84">
        <f t="shared" si="5"/>
        <v>0</v>
      </c>
    </row>
    <row r="12" spans="1:31" ht="39.75" customHeight="1">
      <c r="A12" s="83">
        <v>3</v>
      </c>
      <c r="B12" s="316" t="s">
        <v>389</v>
      </c>
      <c r="C12" s="317"/>
      <c r="D12" s="317"/>
      <c r="E12" s="317"/>
      <c r="F12" s="318"/>
      <c r="G12" s="84">
        <f t="shared" si="0"/>
        <v>0</v>
      </c>
      <c r="H12" s="27"/>
      <c r="I12" s="27"/>
      <c r="J12" s="27"/>
      <c r="K12" s="27"/>
      <c r="L12" s="84">
        <f t="shared" si="1"/>
        <v>220</v>
      </c>
      <c r="M12" s="27">
        <v>18</v>
      </c>
      <c r="N12" s="27">
        <v>64</v>
      </c>
      <c r="O12" s="27">
        <v>71</v>
      </c>
      <c r="P12" s="27">
        <v>67</v>
      </c>
      <c r="Q12" s="84">
        <f t="shared" si="2"/>
        <v>760</v>
      </c>
      <c r="R12" s="26">
        <v>80</v>
      </c>
      <c r="S12" s="26">
        <v>220</v>
      </c>
      <c r="T12" s="26">
        <v>220</v>
      </c>
      <c r="U12" s="26">
        <v>240</v>
      </c>
      <c r="V12" s="84">
        <f t="shared" si="3"/>
        <v>0</v>
      </c>
      <c r="W12" s="27"/>
      <c r="X12" s="27"/>
      <c r="Y12" s="27"/>
      <c r="Z12" s="27"/>
      <c r="AA12" s="39">
        <f t="shared" si="4"/>
        <v>980</v>
      </c>
      <c r="AB12" s="84">
        <f t="shared" si="5"/>
        <v>98</v>
      </c>
      <c r="AC12" s="84">
        <f t="shared" si="5"/>
        <v>284</v>
      </c>
      <c r="AD12" s="84">
        <f t="shared" si="5"/>
        <v>291</v>
      </c>
      <c r="AE12" s="84">
        <f t="shared" si="5"/>
        <v>307</v>
      </c>
    </row>
    <row r="13" spans="1:31" ht="46.5" customHeight="1">
      <c r="A13" s="83">
        <v>4</v>
      </c>
      <c r="B13" s="316" t="s">
        <v>390</v>
      </c>
      <c r="C13" s="317"/>
      <c r="D13" s="317"/>
      <c r="E13" s="317"/>
      <c r="F13" s="318"/>
      <c r="G13" s="84">
        <f t="shared" si="0"/>
        <v>0</v>
      </c>
      <c r="H13" s="27"/>
      <c r="I13" s="27"/>
      <c r="J13" s="27"/>
      <c r="K13" s="27"/>
      <c r="L13" s="84">
        <f t="shared" si="1"/>
        <v>0</v>
      </c>
      <c r="M13" s="27"/>
      <c r="N13" s="27"/>
      <c r="O13" s="27"/>
      <c r="P13" s="27"/>
      <c r="Q13" s="84">
        <f t="shared" si="2"/>
        <v>0</v>
      </c>
      <c r="R13" s="27"/>
      <c r="S13" s="27"/>
      <c r="T13" s="27"/>
      <c r="U13" s="27"/>
      <c r="V13" s="84">
        <f t="shared" si="3"/>
        <v>0</v>
      </c>
      <c r="W13" s="27"/>
      <c r="X13" s="27"/>
      <c r="Y13" s="27"/>
      <c r="Z13" s="27"/>
      <c r="AA13" s="39">
        <f t="shared" si="4"/>
        <v>0</v>
      </c>
      <c r="AB13" s="84">
        <f t="shared" si="5"/>
        <v>0</v>
      </c>
      <c r="AC13" s="84">
        <f t="shared" si="5"/>
        <v>0</v>
      </c>
      <c r="AD13" s="84">
        <f t="shared" si="5"/>
        <v>0</v>
      </c>
      <c r="AE13" s="84">
        <f t="shared" si="5"/>
        <v>0</v>
      </c>
    </row>
    <row r="14" spans="1:31" ht="39.75" customHeight="1">
      <c r="A14" s="83">
        <v>5</v>
      </c>
      <c r="B14" s="316" t="s">
        <v>391</v>
      </c>
      <c r="C14" s="317"/>
      <c r="D14" s="317"/>
      <c r="E14" s="317"/>
      <c r="F14" s="318"/>
      <c r="G14" s="84">
        <f t="shared" si="0"/>
        <v>0</v>
      </c>
      <c r="H14" s="27"/>
      <c r="I14" s="27"/>
      <c r="J14" s="27"/>
      <c r="K14" s="27"/>
      <c r="L14" s="84">
        <f t="shared" si="1"/>
        <v>0</v>
      </c>
      <c r="M14" s="27"/>
      <c r="N14" s="27"/>
      <c r="O14" s="27"/>
      <c r="P14" s="27"/>
      <c r="Q14" s="84">
        <f t="shared" si="2"/>
        <v>0</v>
      </c>
      <c r="R14" s="27"/>
      <c r="S14" s="27"/>
      <c r="T14" s="27"/>
      <c r="U14" s="27"/>
      <c r="V14" s="84">
        <f t="shared" si="3"/>
        <v>0</v>
      </c>
      <c r="W14" s="27"/>
      <c r="X14" s="27"/>
      <c r="Y14" s="27"/>
      <c r="Z14" s="27"/>
      <c r="AA14" s="39">
        <f t="shared" si="4"/>
        <v>0</v>
      </c>
      <c r="AB14" s="84">
        <f t="shared" si="5"/>
        <v>0</v>
      </c>
      <c r="AC14" s="84">
        <f t="shared" si="5"/>
        <v>0</v>
      </c>
      <c r="AD14" s="84">
        <f t="shared" si="5"/>
        <v>0</v>
      </c>
      <c r="AE14" s="84">
        <f t="shared" si="5"/>
        <v>0</v>
      </c>
    </row>
    <row r="15" spans="1:31" ht="21.75" customHeight="1">
      <c r="A15" s="83">
        <v>6</v>
      </c>
      <c r="B15" s="316" t="s">
        <v>359</v>
      </c>
      <c r="C15" s="317"/>
      <c r="D15" s="317"/>
      <c r="E15" s="317"/>
      <c r="F15" s="318"/>
      <c r="G15" s="84">
        <f t="shared" si="0"/>
        <v>0</v>
      </c>
      <c r="H15" s="27"/>
      <c r="I15" s="27"/>
      <c r="J15" s="27"/>
      <c r="K15" s="27"/>
      <c r="L15" s="84">
        <f t="shared" si="1"/>
        <v>0</v>
      </c>
      <c r="M15" s="27"/>
      <c r="N15" s="27"/>
      <c r="O15" s="27"/>
      <c r="P15" s="27"/>
      <c r="Q15" s="84">
        <f t="shared" si="2"/>
        <v>0</v>
      </c>
      <c r="R15" s="27"/>
      <c r="S15" s="27"/>
      <c r="T15" s="27"/>
      <c r="U15" s="27"/>
      <c r="V15" s="84">
        <f t="shared" si="3"/>
        <v>0</v>
      </c>
      <c r="W15" s="27"/>
      <c r="X15" s="27"/>
      <c r="Y15" s="27"/>
      <c r="Z15" s="27"/>
      <c r="AA15" s="39">
        <f t="shared" si="4"/>
        <v>0</v>
      </c>
      <c r="AB15" s="84">
        <f t="shared" si="5"/>
        <v>0</v>
      </c>
      <c r="AC15" s="84">
        <f t="shared" si="5"/>
        <v>0</v>
      </c>
      <c r="AD15" s="84">
        <f t="shared" si="5"/>
        <v>0</v>
      </c>
      <c r="AE15" s="84">
        <f t="shared" si="5"/>
        <v>0</v>
      </c>
    </row>
    <row r="16" spans="1:31" ht="21.75" customHeight="1">
      <c r="A16" s="328" t="s">
        <v>161</v>
      </c>
      <c r="B16" s="329"/>
      <c r="C16" s="329"/>
      <c r="D16" s="329"/>
      <c r="E16" s="329"/>
      <c r="F16" s="330"/>
      <c r="G16" s="155">
        <f t="shared" ref="G16:AE16" si="6">SUM(G10:G15)</f>
        <v>0</v>
      </c>
      <c r="H16" s="155">
        <f t="shared" si="6"/>
        <v>0</v>
      </c>
      <c r="I16" s="155">
        <f t="shared" si="6"/>
        <v>0</v>
      </c>
      <c r="J16" s="155">
        <f t="shared" si="6"/>
        <v>0</v>
      </c>
      <c r="K16" s="155">
        <f t="shared" si="6"/>
        <v>0</v>
      </c>
      <c r="L16" s="155">
        <f t="shared" si="6"/>
        <v>220</v>
      </c>
      <c r="M16" s="155">
        <f t="shared" si="6"/>
        <v>18</v>
      </c>
      <c r="N16" s="155">
        <f t="shared" si="6"/>
        <v>64</v>
      </c>
      <c r="O16" s="155">
        <f t="shared" si="6"/>
        <v>71</v>
      </c>
      <c r="P16" s="155">
        <f t="shared" si="6"/>
        <v>67</v>
      </c>
      <c r="Q16" s="155">
        <f t="shared" si="6"/>
        <v>760</v>
      </c>
      <c r="R16" s="155">
        <f t="shared" si="6"/>
        <v>80</v>
      </c>
      <c r="S16" s="155">
        <f t="shared" si="6"/>
        <v>220</v>
      </c>
      <c r="T16" s="155">
        <f t="shared" si="6"/>
        <v>220</v>
      </c>
      <c r="U16" s="155">
        <f t="shared" si="6"/>
        <v>240</v>
      </c>
      <c r="V16" s="155">
        <f t="shared" si="6"/>
        <v>0</v>
      </c>
      <c r="W16" s="155">
        <f t="shared" si="6"/>
        <v>0</v>
      </c>
      <c r="X16" s="155">
        <f t="shared" si="6"/>
        <v>0</v>
      </c>
      <c r="Y16" s="155">
        <f t="shared" si="6"/>
        <v>0</v>
      </c>
      <c r="Z16" s="155">
        <f t="shared" si="6"/>
        <v>0</v>
      </c>
      <c r="AA16" s="39">
        <f t="shared" si="4"/>
        <v>980</v>
      </c>
      <c r="AB16" s="155">
        <f t="shared" si="6"/>
        <v>98</v>
      </c>
      <c r="AC16" s="155">
        <f t="shared" si="6"/>
        <v>284</v>
      </c>
      <c r="AD16" s="155">
        <f t="shared" si="6"/>
        <v>291</v>
      </c>
      <c r="AE16" s="155">
        <f t="shared" si="6"/>
        <v>307</v>
      </c>
    </row>
    <row r="17" spans="1:31" ht="21.75" customHeight="1">
      <c r="A17" s="289" t="s">
        <v>392</v>
      </c>
      <c r="B17" s="290"/>
      <c r="C17" s="290"/>
      <c r="D17" s="290"/>
      <c r="E17" s="290"/>
      <c r="F17" s="291"/>
      <c r="G17" s="155">
        <f>G16/AA16*100</f>
        <v>0</v>
      </c>
      <c r="H17" s="87"/>
      <c r="I17" s="87"/>
      <c r="J17" s="87"/>
      <c r="K17" s="87"/>
      <c r="L17" s="155">
        <f>L16/AA16*100</f>
        <v>22.448979591836736</v>
      </c>
      <c r="M17" s="87"/>
      <c r="N17" s="87"/>
      <c r="O17" s="87"/>
      <c r="P17" s="87"/>
      <c r="Q17" s="155">
        <f>Q16/AA16*100</f>
        <v>77.551020408163268</v>
      </c>
      <c r="R17" s="87"/>
      <c r="S17" s="87"/>
      <c r="T17" s="87"/>
      <c r="U17" s="87"/>
      <c r="V17" s="155">
        <f>V16/AA16*100</f>
        <v>0</v>
      </c>
      <c r="W17" s="137"/>
      <c r="X17" s="137"/>
      <c r="Y17" s="137"/>
      <c r="Z17" s="137"/>
      <c r="AA17" s="155">
        <f>SUM(G17,L17,Q17,V17)</f>
        <v>100</v>
      </c>
      <c r="AB17" s="137"/>
      <c r="AC17" s="137"/>
      <c r="AD17" s="137"/>
      <c r="AE17" s="137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2" t="s">
        <v>393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</row>
    <row r="23" spans="1:31" ht="20.25" customHeight="1"/>
    <row r="24" spans="1:31" ht="20.25" customHeight="1">
      <c r="AD24" s="341" t="s">
        <v>350</v>
      </c>
      <c r="AE24" s="341"/>
    </row>
    <row r="25" spans="1:31" ht="20.25" customHeight="1">
      <c r="A25" s="215" t="s">
        <v>377</v>
      </c>
      <c r="B25" s="212" t="s">
        <v>394</v>
      </c>
      <c r="C25" s="212" t="s">
        <v>395</v>
      </c>
      <c r="D25" s="212"/>
      <c r="E25" s="212" t="s">
        <v>396</v>
      </c>
      <c r="F25" s="212"/>
      <c r="G25" s="212" t="s">
        <v>397</v>
      </c>
      <c r="H25" s="212"/>
      <c r="I25" s="212" t="s">
        <v>398</v>
      </c>
      <c r="J25" s="212"/>
      <c r="K25" s="212" t="s">
        <v>399</v>
      </c>
      <c r="L25" s="212"/>
      <c r="M25" s="212"/>
      <c r="N25" s="212"/>
      <c r="O25" s="212"/>
      <c r="P25" s="212"/>
      <c r="Q25" s="212"/>
      <c r="R25" s="212"/>
      <c r="S25" s="212"/>
      <c r="T25" s="212"/>
      <c r="U25" s="223" t="s">
        <v>400</v>
      </c>
      <c r="V25" s="223"/>
      <c r="W25" s="223"/>
      <c r="X25" s="223"/>
      <c r="Y25" s="223"/>
      <c r="Z25" s="223" t="s">
        <v>401</v>
      </c>
      <c r="AA25" s="223"/>
      <c r="AB25" s="223"/>
      <c r="AC25" s="223"/>
      <c r="AD25" s="223"/>
      <c r="AE25" s="223"/>
    </row>
    <row r="26" spans="1:31" ht="20.25" customHeight="1">
      <c r="A26" s="215"/>
      <c r="B26" s="212"/>
      <c r="C26" s="212"/>
      <c r="D26" s="212"/>
      <c r="E26" s="212"/>
      <c r="F26" s="212"/>
      <c r="G26" s="212"/>
      <c r="H26" s="212"/>
      <c r="I26" s="212"/>
      <c r="J26" s="212"/>
      <c r="K26" s="212" t="s">
        <v>402</v>
      </c>
      <c r="L26" s="212"/>
      <c r="M26" s="212" t="s">
        <v>403</v>
      </c>
      <c r="N26" s="212"/>
      <c r="O26" s="212" t="s">
        <v>404</v>
      </c>
      <c r="P26" s="212"/>
      <c r="Q26" s="212"/>
      <c r="R26" s="212"/>
      <c r="S26" s="212"/>
      <c r="T26" s="212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</row>
    <row r="27" spans="1:31" ht="141" customHeight="1">
      <c r="A27" s="215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 t="s">
        <v>405</v>
      </c>
      <c r="P27" s="212"/>
      <c r="Q27" s="212" t="s">
        <v>406</v>
      </c>
      <c r="R27" s="212"/>
      <c r="S27" s="212" t="s">
        <v>407</v>
      </c>
      <c r="T27" s="212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</row>
    <row r="28" spans="1:31" ht="20.25" customHeight="1">
      <c r="A28" s="60">
        <v>1</v>
      </c>
      <c r="B28" s="59">
        <v>2</v>
      </c>
      <c r="C28" s="212">
        <v>3</v>
      </c>
      <c r="D28" s="212"/>
      <c r="E28" s="212">
        <v>4</v>
      </c>
      <c r="F28" s="212"/>
      <c r="G28" s="212">
        <v>5</v>
      </c>
      <c r="H28" s="212"/>
      <c r="I28" s="212">
        <v>6</v>
      </c>
      <c r="J28" s="212"/>
      <c r="K28" s="198">
        <v>7</v>
      </c>
      <c r="L28" s="200"/>
      <c r="M28" s="198">
        <v>8</v>
      </c>
      <c r="N28" s="200"/>
      <c r="O28" s="212">
        <v>9</v>
      </c>
      <c r="P28" s="212"/>
      <c r="Q28" s="215">
        <v>10</v>
      </c>
      <c r="R28" s="215"/>
      <c r="S28" s="212">
        <v>11</v>
      </c>
      <c r="T28" s="212"/>
      <c r="U28" s="212">
        <v>12</v>
      </c>
      <c r="V28" s="212"/>
      <c r="W28" s="212"/>
      <c r="X28" s="212"/>
      <c r="Y28" s="212"/>
      <c r="Z28" s="212">
        <v>13</v>
      </c>
      <c r="AA28" s="212"/>
      <c r="AB28" s="212"/>
      <c r="AC28" s="212"/>
      <c r="AD28" s="212"/>
      <c r="AE28" s="212"/>
    </row>
    <row r="29" spans="1:31" ht="20.25" customHeight="1">
      <c r="A29" s="83"/>
      <c r="B29" s="100"/>
      <c r="C29" s="331"/>
      <c r="D29" s="331"/>
      <c r="E29" s="332"/>
      <c r="F29" s="332"/>
      <c r="G29" s="332"/>
      <c r="H29" s="332"/>
      <c r="I29" s="332"/>
      <c r="J29" s="332"/>
      <c r="K29" s="333"/>
      <c r="L29" s="334"/>
      <c r="M29" s="335">
        <f>SUM(O29,Q29,S29)</f>
        <v>0</v>
      </c>
      <c r="N29" s="336"/>
      <c r="O29" s="332"/>
      <c r="P29" s="332"/>
      <c r="Q29" s="332"/>
      <c r="R29" s="332"/>
      <c r="S29" s="332"/>
      <c r="T29" s="332"/>
      <c r="U29" s="255"/>
      <c r="V29" s="255"/>
      <c r="W29" s="255"/>
      <c r="X29" s="255"/>
      <c r="Y29" s="255"/>
      <c r="Z29" s="337"/>
      <c r="AA29" s="337"/>
      <c r="AB29" s="337"/>
      <c r="AC29" s="337"/>
      <c r="AD29" s="337"/>
      <c r="AE29" s="337"/>
    </row>
    <row r="30" spans="1:31" ht="20.25" customHeight="1">
      <c r="A30" s="83"/>
      <c r="B30" s="100"/>
      <c r="C30" s="331"/>
      <c r="D30" s="331"/>
      <c r="E30" s="332"/>
      <c r="F30" s="332"/>
      <c r="G30" s="332"/>
      <c r="H30" s="332"/>
      <c r="I30" s="332"/>
      <c r="J30" s="332"/>
      <c r="K30" s="333"/>
      <c r="L30" s="334"/>
      <c r="M30" s="335">
        <f t="shared" ref="M30:M35" si="7">SUM(O30,Q30,S30)</f>
        <v>0</v>
      </c>
      <c r="N30" s="336"/>
      <c r="O30" s="332"/>
      <c r="P30" s="332"/>
      <c r="Q30" s="332"/>
      <c r="R30" s="332"/>
      <c r="S30" s="332"/>
      <c r="T30" s="332"/>
      <c r="U30" s="255"/>
      <c r="V30" s="255"/>
      <c r="W30" s="255"/>
      <c r="X30" s="255"/>
      <c r="Y30" s="255"/>
      <c r="Z30" s="337"/>
      <c r="AA30" s="337"/>
      <c r="AB30" s="337"/>
      <c r="AC30" s="337"/>
      <c r="AD30" s="337"/>
      <c r="AE30" s="337"/>
    </row>
    <row r="31" spans="1:31" ht="20.25" customHeight="1">
      <c r="A31" s="83"/>
      <c r="B31" s="100"/>
      <c r="C31" s="331"/>
      <c r="D31" s="331"/>
      <c r="E31" s="332"/>
      <c r="F31" s="332"/>
      <c r="G31" s="332"/>
      <c r="H31" s="332"/>
      <c r="I31" s="332"/>
      <c r="J31" s="332"/>
      <c r="K31" s="333"/>
      <c r="L31" s="334"/>
      <c r="M31" s="335">
        <f t="shared" si="7"/>
        <v>0</v>
      </c>
      <c r="N31" s="336"/>
      <c r="O31" s="332"/>
      <c r="P31" s="332"/>
      <c r="Q31" s="332"/>
      <c r="R31" s="332"/>
      <c r="S31" s="332"/>
      <c r="T31" s="332"/>
      <c r="U31" s="255"/>
      <c r="V31" s="255"/>
      <c r="W31" s="255"/>
      <c r="X31" s="255"/>
      <c r="Y31" s="255"/>
      <c r="Z31" s="337"/>
      <c r="AA31" s="337"/>
      <c r="AB31" s="337"/>
      <c r="AC31" s="337"/>
      <c r="AD31" s="337"/>
      <c r="AE31" s="337"/>
    </row>
    <row r="32" spans="1:31" ht="20.25" customHeight="1">
      <c r="A32" s="83"/>
      <c r="B32" s="100"/>
      <c r="C32" s="331"/>
      <c r="D32" s="331"/>
      <c r="E32" s="332"/>
      <c r="F32" s="332"/>
      <c r="G32" s="332"/>
      <c r="H32" s="332"/>
      <c r="I32" s="332"/>
      <c r="J32" s="332"/>
      <c r="K32" s="333"/>
      <c r="L32" s="334"/>
      <c r="M32" s="335">
        <f t="shared" si="7"/>
        <v>0</v>
      </c>
      <c r="N32" s="336"/>
      <c r="O32" s="332"/>
      <c r="P32" s="332"/>
      <c r="Q32" s="332"/>
      <c r="R32" s="332"/>
      <c r="S32" s="332"/>
      <c r="T32" s="332"/>
      <c r="U32" s="255"/>
      <c r="V32" s="255"/>
      <c r="W32" s="255"/>
      <c r="X32" s="255"/>
      <c r="Y32" s="255"/>
      <c r="Z32" s="337"/>
      <c r="AA32" s="337"/>
      <c r="AB32" s="337"/>
      <c r="AC32" s="337"/>
      <c r="AD32" s="337"/>
      <c r="AE32" s="337"/>
    </row>
    <row r="33" spans="1:31" ht="20.25" customHeight="1">
      <c r="A33" s="83"/>
      <c r="B33" s="100"/>
      <c r="C33" s="331"/>
      <c r="D33" s="331"/>
      <c r="E33" s="332"/>
      <c r="F33" s="332"/>
      <c r="G33" s="332"/>
      <c r="H33" s="332"/>
      <c r="I33" s="332"/>
      <c r="J33" s="332"/>
      <c r="K33" s="333"/>
      <c r="L33" s="334"/>
      <c r="M33" s="335">
        <f t="shared" si="7"/>
        <v>0</v>
      </c>
      <c r="N33" s="336"/>
      <c r="O33" s="332"/>
      <c r="P33" s="332"/>
      <c r="Q33" s="332"/>
      <c r="R33" s="332"/>
      <c r="S33" s="332"/>
      <c r="T33" s="332"/>
      <c r="U33" s="255"/>
      <c r="V33" s="255"/>
      <c r="W33" s="255"/>
      <c r="X33" s="255"/>
      <c r="Y33" s="255"/>
      <c r="Z33" s="337"/>
      <c r="AA33" s="337"/>
      <c r="AB33" s="337"/>
      <c r="AC33" s="337"/>
      <c r="AD33" s="337"/>
      <c r="AE33" s="337"/>
    </row>
    <row r="34" spans="1:31" ht="20.25" customHeight="1">
      <c r="A34" s="83"/>
      <c r="B34" s="100"/>
      <c r="C34" s="331"/>
      <c r="D34" s="331"/>
      <c r="E34" s="332"/>
      <c r="F34" s="332"/>
      <c r="G34" s="332"/>
      <c r="H34" s="332"/>
      <c r="I34" s="332"/>
      <c r="J34" s="332"/>
      <c r="K34" s="333"/>
      <c r="L34" s="334"/>
      <c r="M34" s="335">
        <f t="shared" si="7"/>
        <v>0</v>
      </c>
      <c r="N34" s="336"/>
      <c r="O34" s="332"/>
      <c r="P34" s="332"/>
      <c r="Q34" s="332"/>
      <c r="R34" s="332"/>
      <c r="S34" s="332"/>
      <c r="T34" s="332"/>
      <c r="U34" s="255"/>
      <c r="V34" s="255"/>
      <c r="W34" s="255"/>
      <c r="X34" s="255"/>
      <c r="Y34" s="255"/>
      <c r="Z34" s="337"/>
      <c r="AA34" s="337"/>
      <c r="AB34" s="337"/>
      <c r="AC34" s="337"/>
      <c r="AD34" s="337"/>
      <c r="AE34" s="337"/>
    </row>
    <row r="35" spans="1:31" ht="20.25" customHeight="1">
      <c r="A35" s="83"/>
      <c r="B35" s="100"/>
      <c r="C35" s="331"/>
      <c r="D35" s="331"/>
      <c r="E35" s="332"/>
      <c r="F35" s="332"/>
      <c r="G35" s="332"/>
      <c r="H35" s="332"/>
      <c r="I35" s="332"/>
      <c r="J35" s="332"/>
      <c r="K35" s="333"/>
      <c r="L35" s="334"/>
      <c r="M35" s="335">
        <f t="shared" si="7"/>
        <v>0</v>
      </c>
      <c r="N35" s="336"/>
      <c r="O35" s="332"/>
      <c r="P35" s="332"/>
      <c r="Q35" s="332"/>
      <c r="R35" s="332"/>
      <c r="S35" s="332"/>
      <c r="T35" s="332"/>
      <c r="U35" s="255"/>
      <c r="V35" s="255"/>
      <c r="W35" s="255"/>
      <c r="X35" s="255"/>
      <c r="Y35" s="255"/>
      <c r="Z35" s="337"/>
      <c r="AA35" s="337"/>
      <c r="AB35" s="337"/>
      <c r="AC35" s="337"/>
      <c r="AD35" s="337"/>
      <c r="AE35" s="337"/>
    </row>
    <row r="36" spans="1:31" ht="20.25" customHeight="1">
      <c r="A36" s="289" t="s">
        <v>161</v>
      </c>
      <c r="B36" s="290"/>
      <c r="C36" s="290"/>
      <c r="D36" s="291"/>
      <c r="E36" s="338">
        <f>SUM(E29:E35)</f>
        <v>0</v>
      </c>
      <c r="F36" s="338"/>
      <c r="G36" s="338">
        <f>SUM(G29:G35)</f>
        <v>0</v>
      </c>
      <c r="H36" s="338"/>
      <c r="I36" s="338">
        <f>SUM(I29:I35)</f>
        <v>0</v>
      </c>
      <c r="J36" s="338"/>
      <c r="K36" s="338">
        <f>SUM(K29:K35)</f>
        <v>0</v>
      </c>
      <c r="L36" s="338"/>
      <c r="M36" s="338">
        <f>SUM(M29:M35)</f>
        <v>0</v>
      </c>
      <c r="N36" s="338"/>
      <c r="O36" s="338">
        <f>SUM(O29:O35)</f>
        <v>0</v>
      </c>
      <c r="P36" s="338"/>
      <c r="Q36" s="338">
        <f>SUM(Q29:Q35)</f>
        <v>0</v>
      </c>
      <c r="R36" s="338"/>
      <c r="S36" s="338">
        <f>SUM(S29:S35)</f>
        <v>0</v>
      </c>
      <c r="T36" s="338"/>
      <c r="U36" s="339"/>
      <c r="V36" s="339"/>
      <c r="W36" s="339"/>
      <c r="X36" s="339"/>
      <c r="Y36" s="339"/>
      <c r="Z36" s="340"/>
      <c r="AA36" s="340"/>
      <c r="AB36" s="340"/>
      <c r="AC36" s="340"/>
      <c r="AD36" s="340"/>
      <c r="AE36" s="340"/>
    </row>
    <row r="37" spans="1:31" ht="20.25" customHeight="1">
      <c r="A37" s="142"/>
      <c r="B37" s="142"/>
      <c r="C37" s="142"/>
      <c r="D37" s="14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4"/>
      <c r="V37" s="114"/>
      <c r="W37" s="114"/>
      <c r="X37" s="114"/>
      <c r="Y37" s="114"/>
      <c r="Z37" s="115"/>
      <c r="AA37" s="115"/>
      <c r="AB37" s="115"/>
      <c r="AC37" s="115"/>
      <c r="AD37" s="115"/>
      <c r="AE37" s="115"/>
    </row>
    <row r="38" spans="1:31" ht="20.25" customHeight="1">
      <c r="A38" s="142"/>
      <c r="B38" s="142"/>
      <c r="C38" s="142"/>
      <c r="D38" s="142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114"/>
      <c r="W38" s="114"/>
      <c r="X38" s="114"/>
      <c r="Y38" s="114"/>
      <c r="Z38" s="115"/>
      <c r="AA38" s="115"/>
      <c r="AB38" s="115"/>
      <c r="AC38" s="115"/>
      <c r="AD38" s="115"/>
      <c r="AE38" s="115"/>
    </row>
    <row r="39" spans="1:31" ht="20.25" customHeight="1">
      <c r="A39" s="142"/>
      <c r="B39" s="142"/>
      <c r="C39" s="142"/>
      <c r="D39" s="142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  <c r="V39" s="114"/>
      <c r="W39" s="114"/>
      <c r="X39" s="114"/>
      <c r="Y39" s="114"/>
      <c r="Z39" s="115"/>
      <c r="AA39" s="115"/>
      <c r="AB39" s="115"/>
      <c r="AC39" s="115"/>
      <c r="AD39" s="115"/>
      <c r="AE39" s="115"/>
    </row>
    <row r="40" spans="1:31" s="2" customFormat="1" ht="18.75" customHeight="1">
      <c r="A40" s="315" t="s">
        <v>454</v>
      </c>
      <c r="B40" s="315"/>
      <c r="C40" s="315"/>
      <c r="D40" s="315"/>
      <c r="E40" s="181"/>
      <c r="F40" s="181"/>
      <c r="G40" s="94"/>
      <c r="Q40" s="197" t="s">
        <v>455</v>
      </c>
      <c r="R40" s="197"/>
      <c r="S40" s="197"/>
    </row>
    <row r="41" spans="1:31" ht="20.25" customHeight="1">
      <c r="A41" s="142"/>
      <c r="B41" s="142"/>
      <c r="C41" s="142"/>
      <c r="D41" s="142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4"/>
      <c r="V41" s="114"/>
      <c r="W41" s="114"/>
      <c r="X41" s="114"/>
      <c r="Y41" s="114"/>
      <c r="Z41" s="115"/>
      <c r="AA41" s="115"/>
      <c r="AB41" s="115"/>
      <c r="AC41" s="115"/>
      <c r="AD41" s="115"/>
      <c r="AE41" s="115"/>
    </row>
  </sheetData>
  <mergeCells count="145"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A22:AE22"/>
    <mergeCell ref="Q40:S40"/>
    <mergeCell ref="A40:D40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</mergeCells>
  <printOptions horizontalCentered="1"/>
  <pageMargins left="0.98425196850393704" right="0.31496062992125984" top="0.78740157480314965" bottom="0.74803149606299213" header="0.31496062992125984" footer="0.31496062992125984"/>
  <pageSetup paperSize="9" scale="41" firstPageNumber="11" orientation="landscape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AB28"/>
  <sheetViews>
    <sheetView zoomScale="82" zoomScaleNormal="82" workbookViewId="0">
      <selection activeCell="B4" sqref="B4:B5"/>
    </sheetView>
  </sheetViews>
  <sheetFormatPr defaultColWidth="9.140625" defaultRowHeight="15"/>
  <cols>
    <col min="1" max="1" width="7" style="162" bestFit="1" customWidth="1"/>
    <col min="2" max="2" width="43.140625" style="161" customWidth="1"/>
    <col min="3" max="3" width="9.7109375" style="161" customWidth="1"/>
    <col min="4" max="4" width="10.28515625" style="161" customWidth="1"/>
    <col min="5" max="6" width="9.28515625" style="161" customWidth="1"/>
    <col min="7" max="7" width="10" style="161" bestFit="1" customWidth="1"/>
    <col min="8" max="255" width="9.140625" style="161"/>
    <col min="256" max="256" width="7" style="161" bestFit="1" customWidth="1"/>
    <col min="257" max="257" width="43.140625" style="161" customWidth="1"/>
    <col min="258" max="258" width="9.7109375" style="161" customWidth="1"/>
    <col min="259" max="259" width="10.28515625" style="161" customWidth="1"/>
    <col min="260" max="261" width="9.28515625" style="161" customWidth="1"/>
    <col min="262" max="262" width="10" style="161" bestFit="1" customWidth="1"/>
    <col min="263" max="263" width="64.5703125" style="161" customWidth="1"/>
    <col min="264" max="511" width="9.140625" style="161"/>
    <col min="512" max="512" width="7" style="161" bestFit="1" customWidth="1"/>
    <col min="513" max="513" width="43.140625" style="161" customWidth="1"/>
    <col min="514" max="514" width="9.7109375" style="161" customWidth="1"/>
    <col min="515" max="515" width="10.28515625" style="161" customWidth="1"/>
    <col min="516" max="517" width="9.28515625" style="161" customWidth="1"/>
    <col min="518" max="518" width="10" style="161" bestFit="1" customWidth="1"/>
    <col min="519" max="519" width="64.5703125" style="161" customWidth="1"/>
    <col min="520" max="767" width="9.140625" style="161"/>
    <col min="768" max="768" width="7" style="161" bestFit="1" customWidth="1"/>
    <col min="769" max="769" width="43.140625" style="161" customWidth="1"/>
    <col min="770" max="770" width="9.7109375" style="161" customWidth="1"/>
    <col min="771" max="771" width="10.28515625" style="161" customWidth="1"/>
    <col min="772" max="773" width="9.28515625" style="161" customWidth="1"/>
    <col min="774" max="774" width="10" style="161" bestFit="1" customWidth="1"/>
    <col min="775" max="775" width="64.5703125" style="161" customWidth="1"/>
    <col min="776" max="1023" width="9.140625" style="161"/>
    <col min="1024" max="1024" width="7" style="161" bestFit="1" customWidth="1"/>
    <col min="1025" max="1025" width="43.140625" style="161" customWidth="1"/>
    <col min="1026" max="1026" width="9.7109375" style="161" customWidth="1"/>
    <col min="1027" max="1027" width="10.28515625" style="161" customWidth="1"/>
    <col min="1028" max="1029" width="9.28515625" style="161" customWidth="1"/>
    <col min="1030" max="1030" width="10" style="161" bestFit="1" customWidth="1"/>
    <col min="1031" max="1031" width="64.5703125" style="161" customWidth="1"/>
    <col min="1032" max="1279" width="9.140625" style="161"/>
    <col min="1280" max="1280" width="7" style="161" bestFit="1" customWidth="1"/>
    <col min="1281" max="1281" width="43.140625" style="161" customWidth="1"/>
    <col min="1282" max="1282" width="9.7109375" style="161" customWidth="1"/>
    <col min="1283" max="1283" width="10.28515625" style="161" customWidth="1"/>
    <col min="1284" max="1285" width="9.28515625" style="161" customWidth="1"/>
    <col min="1286" max="1286" width="10" style="161" bestFit="1" customWidth="1"/>
    <col min="1287" max="1287" width="64.5703125" style="161" customWidth="1"/>
    <col min="1288" max="1535" width="9.140625" style="161"/>
    <col min="1536" max="1536" width="7" style="161" bestFit="1" customWidth="1"/>
    <col min="1537" max="1537" width="43.140625" style="161" customWidth="1"/>
    <col min="1538" max="1538" width="9.7109375" style="161" customWidth="1"/>
    <col min="1539" max="1539" width="10.28515625" style="161" customWidth="1"/>
    <col min="1540" max="1541" width="9.28515625" style="161" customWidth="1"/>
    <col min="1542" max="1542" width="10" style="161" bestFit="1" customWidth="1"/>
    <col min="1543" max="1543" width="64.5703125" style="161" customWidth="1"/>
    <col min="1544" max="1791" width="9.140625" style="161"/>
    <col min="1792" max="1792" width="7" style="161" bestFit="1" customWidth="1"/>
    <col min="1793" max="1793" width="43.140625" style="161" customWidth="1"/>
    <col min="1794" max="1794" width="9.7109375" style="161" customWidth="1"/>
    <col min="1795" max="1795" width="10.28515625" style="161" customWidth="1"/>
    <col min="1796" max="1797" width="9.28515625" style="161" customWidth="1"/>
    <col min="1798" max="1798" width="10" style="161" bestFit="1" customWidth="1"/>
    <col min="1799" max="1799" width="64.5703125" style="161" customWidth="1"/>
    <col min="1800" max="2047" width="9.140625" style="161"/>
    <col min="2048" max="2048" width="7" style="161" bestFit="1" customWidth="1"/>
    <col min="2049" max="2049" width="43.140625" style="161" customWidth="1"/>
    <col min="2050" max="2050" width="9.7109375" style="161" customWidth="1"/>
    <col min="2051" max="2051" width="10.28515625" style="161" customWidth="1"/>
    <col min="2052" max="2053" width="9.28515625" style="161" customWidth="1"/>
    <col min="2054" max="2054" width="10" style="161" bestFit="1" customWidth="1"/>
    <col min="2055" max="2055" width="64.5703125" style="161" customWidth="1"/>
    <col min="2056" max="2303" width="9.140625" style="161"/>
    <col min="2304" max="2304" width="7" style="161" bestFit="1" customWidth="1"/>
    <col min="2305" max="2305" width="43.140625" style="161" customWidth="1"/>
    <col min="2306" max="2306" width="9.7109375" style="161" customWidth="1"/>
    <col min="2307" max="2307" width="10.28515625" style="161" customWidth="1"/>
    <col min="2308" max="2309" width="9.28515625" style="161" customWidth="1"/>
    <col min="2310" max="2310" width="10" style="161" bestFit="1" customWidth="1"/>
    <col min="2311" max="2311" width="64.5703125" style="161" customWidth="1"/>
    <col min="2312" max="2559" width="9.140625" style="161"/>
    <col min="2560" max="2560" width="7" style="161" bestFit="1" customWidth="1"/>
    <col min="2561" max="2561" width="43.140625" style="161" customWidth="1"/>
    <col min="2562" max="2562" width="9.7109375" style="161" customWidth="1"/>
    <col min="2563" max="2563" width="10.28515625" style="161" customWidth="1"/>
    <col min="2564" max="2565" width="9.28515625" style="161" customWidth="1"/>
    <col min="2566" max="2566" width="10" style="161" bestFit="1" customWidth="1"/>
    <col min="2567" max="2567" width="64.5703125" style="161" customWidth="1"/>
    <col min="2568" max="2815" width="9.140625" style="161"/>
    <col min="2816" max="2816" width="7" style="161" bestFit="1" customWidth="1"/>
    <col min="2817" max="2817" width="43.140625" style="161" customWidth="1"/>
    <col min="2818" max="2818" width="9.7109375" style="161" customWidth="1"/>
    <col min="2819" max="2819" width="10.28515625" style="161" customWidth="1"/>
    <col min="2820" max="2821" width="9.28515625" style="161" customWidth="1"/>
    <col min="2822" max="2822" width="10" style="161" bestFit="1" customWidth="1"/>
    <col min="2823" max="2823" width="64.5703125" style="161" customWidth="1"/>
    <col min="2824" max="3071" width="9.140625" style="161"/>
    <col min="3072" max="3072" width="7" style="161" bestFit="1" customWidth="1"/>
    <col min="3073" max="3073" width="43.140625" style="161" customWidth="1"/>
    <col min="3074" max="3074" width="9.7109375" style="161" customWidth="1"/>
    <col min="3075" max="3075" width="10.28515625" style="161" customWidth="1"/>
    <col min="3076" max="3077" width="9.28515625" style="161" customWidth="1"/>
    <col min="3078" max="3078" width="10" style="161" bestFit="1" customWidth="1"/>
    <col min="3079" max="3079" width="64.5703125" style="161" customWidth="1"/>
    <col min="3080" max="3327" width="9.140625" style="161"/>
    <col min="3328" max="3328" width="7" style="161" bestFit="1" customWidth="1"/>
    <col min="3329" max="3329" width="43.140625" style="161" customWidth="1"/>
    <col min="3330" max="3330" width="9.7109375" style="161" customWidth="1"/>
    <col min="3331" max="3331" width="10.28515625" style="161" customWidth="1"/>
    <col min="3332" max="3333" width="9.28515625" style="161" customWidth="1"/>
    <col min="3334" max="3334" width="10" style="161" bestFit="1" customWidth="1"/>
    <col min="3335" max="3335" width="64.5703125" style="161" customWidth="1"/>
    <col min="3336" max="3583" width="9.140625" style="161"/>
    <col min="3584" max="3584" width="7" style="161" bestFit="1" customWidth="1"/>
    <col min="3585" max="3585" width="43.140625" style="161" customWidth="1"/>
    <col min="3586" max="3586" width="9.7109375" style="161" customWidth="1"/>
    <col min="3587" max="3587" width="10.28515625" style="161" customWidth="1"/>
    <col min="3588" max="3589" width="9.28515625" style="161" customWidth="1"/>
    <col min="3590" max="3590" width="10" style="161" bestFit="1" customWidth="1"/>
    <col min="3591" max="3591" width="64.5703125" style="161" customWidth="1"/>
    <col min="3592" max="3839" width="9.140625" style="161"/>
    <col min="3840" max="3840" width="7" style="161" bestFit="1" customWidth="1"/>
    <col min="3841" max="3841" width="43.140625" style="161" customWidth="1"/>
    <col min="3842" max="3842" width="9.7109375" style="161" customWidth="1"/>
    <col min="3843" max="3843" width="10.28515625" style="161" customWidth="1"/>
    <col min="3844" max="3845" width="9.28515625" style="161" customWidth="1"/>
    <col min="3846" max="3846" width="10" style="161" bestFit="1" customWidth="1"/>
    <col min="3847" max="3847" width="64.5703125" style="161" customWidth="1"/>
    <col min="3848" max="4095" width="9.140625" style="161"/>
    <col min="4096" max="4096" width="7" style="161" bestFit="1" customWidth="1"/>
    <col min="4097" max="4097" width="43.140625" style="161" customWidth="1"/>
    <col min="4098" max="4098" width="9.7109375" style="161" customWidth="1"/>
    <col min="4099" max="4099" width="10.28515625" style="161" customWidth="1"/>
    <col min="4100" max="4101" width="9.28515625" style="161" customWidth="1"/>
    <col min="4102" max="4102" width="10" style="161" bestFit="1" customWidth="1"/>
    <col min="4103" max="4103" width="64.5703125" style="161" customWidth="1"/>
    <col min="4104" max="4351" width="9.140625" style="161"/>
    <col min="4352" max="4352" width="7" style="161" bestFit="1" customWidth="1"/>
    <col min="4353" max="4353" width="43.140625" style="161" customWidth="1"/>
    <col min="4354" max="4354" width="9.7109375" style="161" customWidth="1"/>
    <col min="4355" max="4355" width="10.28515625" style="161" customWidth="1"/>
    <col min="4356" max="4357" width="9.28515625" style="161" customWidth="1"/>
    <col min="4358" max="4358" width="10" style="161" bestFit="1" customWidth="1"/>
    <col min="4359" max="4359" width="64.5703125" style="161" customWidth="1"/>
    <col min="4360" max="4607" width="9.140625" style="161"/>
    <col min="4608" max="4608" width="7" style="161" bestFit="1" customWidth="1"/>
    <col min="4609" max="4609" width="43.140625" style="161" customWidth="1"/>
    <col min="4610" max="4610" width="9.7109375" style="161" customWidth="1"/>
    <col min="4611" max="4611" width="10.28515625" style="161" customWidth="1"/>
    <col min="4612" max="4613" width="9.28515625" style="161" customWidth="1"/>
    <col min="4614" max="4614" width="10" style="161" bestFit="1" customWidth="1"/>
    <col min="4615" max="4615" width="64.5703125" style="161" customWidth="1"/>
    <col min="4616" max="4863" width="9.140625" style="161"/>
    <col min="4864" max="4864" width="7" style="161" bestFit="1" customWidth="1"/>
    <col min="4865" max="4865" width="43.140625" style="161" customWidth="1"/>
    <col min="4866" max="4866" width="9.7109375" style="161" customWidth="1"/>
    <col min="4867" max="4867" width="10.28515625" style="161" customWidth="1"/>
    <col min="4868" max="4869" width="9.28515625" style="161" customWidth="1"/>
    <col min="4870" max="4870" width="10" style="161" bestFit="1" customWidth="1"/>
    <col min="4871" max="4871" width="64.5703125" style="161" customWidth="1"/>
    <col min="4872" max="5119" width="9.140625" style="161"/>
    <col min="5120" max="5120" width="7" style="161" bestFit="1" customWidth="1"/>
    <col min="5121" max="5121" width="43.140625" style="161" customWidth="1"/>
    <col min="5122" max="5122" width="9.7109375" style="161" customWidth="1"/>
    <col min="5123" max="5123" width="10.28515625" style="161" customWidth="1"/>
    <col min="5124" max="5125" width="9.28515625" style="161" customWidth="1"/>
    <col min="5126" max="5126" width="10" style="161" bestFit="1" customWidth="1"/>
    <col min="5127" max="5127" width="64.5703125" style="161" customWidth="1"/>
    <col min="5128" max="5375" width="9.140625" style="161"/>
    <col min="5376" max="5376" width="7" style="161" bestFit="1" customWidth="1"/>
    <col min="5377" max="5377" width="43.140625" style="161" customWidth="1"/>
    <col min="5378" max="5378" width="9.7109375" style="161" customWidth="1"/>
    <col min="5379" max="5379" width="10.28515625" style="161" customWidth="1"/>
    <col min="5380" max="5381" width="9.28515625" style="161" customWidth="1"/>
    <col min="5382" max="5382" width="10" style="161" bestFit="1" customWidth="1"/>
    <col min="5383" max="5383" width="64.5703125" style="161" customWidth="1"/>
    <col min="5384" max="5631" width="9.140625" style="161"/>
    <col min="5632" max="5632" width="7" style="161" bestFit="1" customWidth="1"/>
    <col min="5633" max="5633" width="43.140625" style="161" customWidth="1"/>
    <col min="5634" max="5634" width="9.7109375" style="161" customWidth="1"/>
    <col min="5635" max="5635" width="10.28515625" style="161" customWidth="1"/>
    <col min="5636" max="5637" width="9.28515625" style="161" customWidth="1"/>
    <col min="5638" max="5638" width="10" style="161" bestFit="1" customWidth="1"/>
    <col min="5639" max="5639" width="64.5703125" style="161" customWidth="1"/>
    <col min="5640" max="5887" width="9.140625" style="161"/>
    <col min="5888" max="5888" width="7" style="161" bestFit="1" customWidth="1"/>
    <col min="5889" max="5889" width="43.140625" style="161" customWidth="1"/>
    <col min="5890" max="5890" width="9.7109375" style="161" customWidth="1"/>
    <col min="5891" max="5891" width="10.28515625" style="161" customWidth="1"/>
    <col min="5892" max="5893" width="9.28515625" style="161" customWidth="1"/>
    <col min="5894" max="5894" width="10" style="161" bestFit="1" customWidth="1"/>
    <col min="5895" max="5895" width="64.5703125" style="161" customWidth="1"/>
    <col min="5896" max="6143" width="9.140625" style="161"/>
    <col min="6144" max="6144" width="7" style="161" bestFit="1" customWidth="1"/>
    <col min="6145" max="6145" width="43.140625" style="161" customWidth="1"/>
    <col min="6146" max="6146" width="9.7109375" style="161" customWidth="1"/>
    <col min="6147" max="6147" width="10.28515625" style="161" customWidth="1"/>
    <col min="6148" max="6149" width="9.28515625" style="161" customWidth="1"/>
    <col min="6150" max="6150" width="10" style="161" bestFit="1" customWidth="1"/>
    <col min="6151" max="6151" width="64.5703125" style="161" customWidth="1"/>
    <col min="6152" max="6399" width="9.140625" style="161"/>
    <col min="6400" max="6400" width="7" style="161" bestFit="1" customWidth="1"/>
    <col min="6401" max="6401" width="43.140625" style="161" customWidth="1"/>
    <col min="6402" max="6402" width="9.7109375" style="161" customWidth="1"/>
    <col min="6403" max="6403" width="10.28515625" style="161" customWidth="1"/>
    <col min="6404" max="6405" width="9.28515625" style="161" customWidth="1"/>
    <col min="6406" max="6406" width="10" style="161" bestFit="1" customWidth="1"/>
    <col min="6407" max="6407" width="64.5703125" style="161" customWidth="1"/>
    <col min="6408" max="6655" width="9.140625" style="161"/>
    <col min="6656" max="6656" width="7" style="161" bestFit="1" customWidth="1"/>
    <col min="6657" max="6657" width="43.140625" style="161" customWidth="1"/>
    <col min="6658" max="6658" width="9.7109375" style="161" customWidth="1"/>
    <col min="6659" max="6659" width="10.28515625" style="161" customWidth="1"/>
    <col min="6660" max="6661" width="9.28515625" style="161" customWidth="1"/>
    <col min="6662" max="6662" width="10" style="161" bestFit="1" customWidth="1"/>
    <col min="6663" max="6663" width="64.5703125" style="161" customWidth="1"/>
    <col min="6664" max="6911" width="9.140625" style="161"/>
    <col min="6912" max="6912" width="7" style="161" bestFit="1" customWidth="1"/>
    <col min="6913" max="6913" width="43.140625" style="161" customWidth="1"/>
    <col min="6914" max="6914" width="9.7109375" style="161" customWidth="1"/>
    <col min="6915" max="6915" width="10.28515625" style="161" customWidth="1"/>
    <col min="6916" max="6917" width="9.28515625" style="161" customWidth="1"/>
    <col min="6918" max="6918" width="10" style="161" bestFit="1" customWidth="1"/>
    <col min="6919" max="6919" width="64.5703125" style="161" customWidth="1"/>
    <col min="6920" max="7167" width="9.140625" style="161"/>
    <col min="7168" max="7168" width="7" style="161" bestFit="1" customWidth="1"/>
    <col min="7169" max="7169" width="43.140625" style="161" customWidth="1"/>
    <col min="7170" max="7170" width="9.7109375" style="161" customWidth="1"/>
    <col min="7171" max="7171" width="10.28515625" style="161" customWidth="1"/>
    <col min="7172" max="7173" width="9.28515625" style="161" customWidth="1"/>
    <col min="7174" max="7174" width="10" style="161" bestFit="1" customWidth="1"/>
    <col min="7175" max="7175" width="64.5703125" style="161" customWidth="1"/>
    <col min="7176" max="7423" width="9.140625" style="161"/>
    <col min="7424" max="7424" width="7" style="161" bestFit="1" customWidth="1"/>
    <col min="7425" max="7425" width="43.140625" style="161" customWidth="1"/>
    <col min="7426" max="7426" width="9.7109375" style="161" customWidth="1"/>
    <col min="7427" max="7427" width="10.28515625" style="161" customWidth="1"/>
    <col min="7428" max="7429" width="9.28515625" style="161" customWidth="1"/>
    <col min="7430" max="7430" width="10" style="161" bestFit="1" customWidth="1"/>
    <col min="7431" max="7431" width="64.5703125" style="161" customWidth="1"/>
    <col min="7432" max="7679" width="9.140625" style="161"/>
    <col min="7680" max="7680" width="7" style="161" bestFit="1" customWidth="1"/>
    <col min="7681" max="7681" width="43.140625" style="161" customWidth="1"/>
    <col min="7682" max="7682" width="9.7109375" style="161" customWidth="1"/>
    <col min="7683" max="7683" width="10.28515625" style="161" customWidth="1"/>
    <col min="7684" max="7685" width="9.28515625" style="161" customWidth="1"/>
    <col min="7686" max="7686" width="10" style="161" bestFit="1" customWidth="1"/>
    <col min="7687" max="7687" width="64.5703125" style="161" customWidth="1"/>
    <col min="7688" max="7935" width="9.140625" style="161"/>
    <col min="7936" max="7936" width="7" style="161" bestFit="1" customWidth="1"/>
    <col min="7937" max="7937" width="43.140625" style="161" customWidth="1"/>
    <col min="7938" max="7938" width="9.7109375" style="161" customWidth="1"/>
    <col min="7939" max="7939" width="10.28515625" style="161" customWidth="1"/>
    <col min="7940" max="7941" width="9.28515625" style="161" customWidth="1"/>
    <col min="7942" max="7942" width="10" style="161" bestFit="1" customWidth="1"/>
    <col min="7943" max="7943" width="64.5703125" style="161" customWidth="1"/>
    <col min="7944" max="8191" width="9.140625" style="161"/>
    <col min="8192" max="8192" width="7" style="161" bestFit="1" customWidth="1"/>
    <col min="8193" max="8193" width="43.140625" style="161" customWidth="1"/>
    <col min="8194" max="8194" width="9.7109375" style="161" customWidth="1"/>
    <col min="8195" max="8195" width="10.28515625" style="161" customWidth="1"/>
    <col min="8196" max="8197" width="9.28515625" style="161" customWidth="1"/>
    <col min="8198" max="8198" width="10" style="161" bestFit="1" customWidth="1"/>
    <col min="8199" max="8199" width="64.5703125" style="161" customWidth="1"/>
    <col min="8200" max="8447" width="9.140625" style="161"/>
    <col min="8448" max="8448" width="7" style="161" bestFit="1" customWidth="1"/>
    <col min="8449" max="8449" width="43.140625" style="161" customWidth="1"/>
    <col min="8450" max="8450" width="9.7109375" style="161" customWidth="1"/>
    <col min="8451" max="8451" width="10.28515625" style="161" customWidth="1"/>
    <col min="8452" max="8453" width="9.28515625" style="161" customWidth="1"/>
    <col min="8454" max="8454" width="10" style="161" bestFit="1" customWidth="1"/>
    <col min="8455" max="8455" width="64.5703125" style="161" customWidth="1"/>
    <col min="8456" max="8703" width="9.140625" style="161"/>
    <col min="8704" max="8704" width="7" style="161" bestFit="1" customWidth="1"/>
    <col min="8705" max="8705" width="43.140625" style="161" customWidth="1"/>
    <col min="8706" max="8706" width="9.7109375" style="161" customWidth="1"/>
    <col min="8707" max="8707" width="10.28515625" style="161" customWidth="1"/>
    <col min="8708" max="8709" width="9.28515625" style="161" customWidth="1"/>
    <col min="8710" max="8710" width="10" style="161" bestFit="1" customWidth="1"/>
    <col min="8711" max="8711" width="64.5703125" style="161" customWidth="1"/>
    <col min="8712" max="8959" width="9.140625" style="161"/>
    <col min="8960" max="8960" width="7" style="161" bestFit="1" customWidth="1"/>
    <col min="8961" max="8961" width="43.140625" style="161" customWidth="1"/>
    <col min="8962" max="8962" width="9.7109375" style="161" customWidth="1"/>
    <col min="8963" max="8963" width="10.28515625" style="161" customWidth="1"/>
    <col min="8964" max="8965" width="9.28515625" style="161" customWidth="1"/>
    <col min="8966" max="8966" width="10" style="161" bestFit="1" customWidth="1"/>
    <col min="8967" max="8967" width="64.5703125" style="161" customWidth="1"/>
    <col min="8968" max="9215" width="9.140625" style="161"/>
    <col min="9216" max="9216" width="7" style="161" bestFit="1" customWidth="1"/>
    <col min="9217" max="9217" width="43.140625" style="161" customWidth="1"/>
    <col min="9218" max="9218" width="9.7109375" style="161" customWidth="1"/>
    <col min="9219" max="9219" width="10.28515625" style="161" customWidth="1"/>
    <col min="9220" max="9221" width="9.28515625" style="161" customWidth="1"/>
    <col min="9222" max="9222" width="10" style="161" bestFit="1" customWidth="1"/>
    <col min="9223" max="9223" width="64.5703125" style="161" customWidth="1"/>
    <col min="9224" max="9471" width="9.140625" style="161"/>
    <col min="9472" max="9472" width="7" style="161" bestFit="1" customWidth="1"/>
    <col min="9473" max="9473" width="43.140625" style="161" customWidth="1"/>
    <col min="9474" max="9474" width="9.7109375" style="161" customWidth="1"/>
    <col min="9475" max="9475" width="10.28515625" style="161" customWidth="1"/>
    <col min="9476" max="9477" width="9.28515625" style="161" customWidth="1"/>
    <col min="9478" max="9478" width="10" style="161" bestFit="1" customWidth="1"/>
    <col min="9479" max="9479" width="64.5703125" style="161" customWidth="1"/>
    <col min="9480" max="9727" width="9.140625" style="161"/>
    <col min="9728" max="9728" width="7" style="161" bestFit="1" customWidth="1"/>
    <col min="9729" max="9729" width="43.140625" style="161" customWidth="1"/>
    <col min="9730" max="9730" width="9.7109375" style="161" customWidth="1"/>
    <col min="9731" max="9731" width="10.28515625" style="161" customWidth="1"/>
    <col min="9732" max="9733" width="9.28515625" style="161" customWidth="1"/>
    <col min="9734" max="9734" width="10" style="161" bestFit="1" customWidth="1"/>
    <col min="9735" max="9735" width="64.5703125" style="161" customWidth="1"/>
    <col min="9736" max="9983" width="9.140625" style="161"/>
    <col min="9984" max="9984" width="7" style="161" bestFit="1" customWidth="1"/>
    <col min="9985" max="9985" width="43.140625" style="161" customWidth="1"/>
    <col min="9986" max="9986" width="9.7109375" style="161" customWidth="1"/>
    <col min="9987" max="9987" width="10.28515625" style="161" customWidth="1"/>
    <col min="9988" max="9989" width="9.28515625" style="161" customWidth="1"/>
    <col min="9990" max="9990" width="10" style="161" bestFit="1" customWidth="1"/>
    <col min="9991" max="9991" width="64.5703125" style="161" customWidth="1"/>
    <col min="9992" max="10239" width="9.140625" style="161"/>
    <col min="10240" max="10240" width="7" style="161" bestFit="1" customWidth="1"/>
    <col min="10241" max="10241" width="43.140625" style="161" customWidth="1"/>
    <col min="10242" max="10242" width="9.7109375" style="161" customWidth="1"/>
    <col min="10243" max="10243" width="10.28515625" style="161" customWidth="1"/>
    <col min="10244" max="10245" width="9.28515625" style="161" customWidth="1"/>
    <col min="10246" max="10246" width="10" style="161" bestFit="1" customWidth="1"/>
    <col min="10247" max="10247" width="64.5703125" style="161" customWidth="1"/>
    <col min="10248" max="10495" width="9.140625" style="161"/>
    <col min="10496" max="10496" width="7" style="161" bestFit="1" customWidth="1"/>
    <col min="10497" max="10497" width="43.140625" style="161" customWidth="1"/>
    <col min="10498" max="10498" width="9.7109375" style="161" customWidth="1"/>
    <col min="10499" max="10499" width="10.28515625" style="161" customWidth="1"/>
    <col min="10500" max="10501" width="9.28515625" style="161" customWidth="1"/>
    <col min="10502" max="10502" width="10" style="161" bestFit="1" customWidth="1"/>
    <col min="10503" max="10503" width="64.5703125" style="161" customWidth="1"/>
    <col min="10504" max="10751" width="9.140625" style="161"/>
    <col min="10752" max="10752" width="7" style="161" bestFit="1" customWidth="1"/>
    <col min="10753" max="10753" width="43.140625" style="161" customWidth="1"/>
    <col min="10754" max="10754" width="9.7109375" style="161" customWidth="1"/>
    <col min="10755" max="10755" width="10.28515625" style="161" customWidth="1"/>
    <col min="10756" max="10757" width="9.28515625" style="161" customWidth="1"/>
    <col min="10758" max="10758" width="10" style="161" bestFit="1" customWidth="1"/>
    <col min="10759" max="10759" width="64.5703125" style="161" customWidth="1"/>
    <col min="10760" max="11007" width="9.140625" style="161"/>
    <col min="11008" max="11008" width="7" style="161" bestFit="1" customWidth="1"/>
    <col min="11009" max="11009" width="43.140625" style="161" customWidth="1"/>
    <col min="11010" max="11010" width="9.7109375" style="161" customWidth="1"/>
    <col min="11011" max="11011" width="10.28515625" style="161" customWidth="1"/>
    <col min="11012" max="11013" width="9.28515625" style="161" customWidth="1"/>
    <col min="11014" max="11014" width="10" style="161" bestFit="1" customWidth="1"/>
    <col min="11015" max="11015" width="64.5703125" style="161" customWidth="1"/>
    <col min="11016" max="11263" width="9.140625" style="161"/>
    <col min="11264" max="11264" width="7" style="161" bestFit="1" customWidth="1"/>
    <col min="11265" max="11265" width="43.140625" style="161" customWidth="1"/>
    <col min="11266" max="11266" width="9.7109375" style="161" customWidth="1"/>
    <col min="11267" max="11267" width="10.28515625" style="161" customWidth="1"/>
    <col min="11268" max="11269" width="9.28515625" style="161" customWidth="1"/>
    <col min="11270" max="11270" width="10" style="161" bestFit="1" customWidth="1"/>
    <col min="11271" max="11271" width="64.5703125" style="161" customWidth="1"/>
    <col min="11272" max="11519" width="9.140625" style="161"/>
    <col min="11520" max="11520" width="7" style="161" bestFit="1" customWidth="1"/>
    <col min="11521" max="11521" width="43.140625" style="161" customWidth="1"/>
    <col min="11522" max="11522" width="9.7109375" style="161" customWidth="1"/>
    <col min="11523" max="11523" width="10.28515625" style="161" customWidth="1"/>
    <col min="11524" max="11525" width="9.28515625" style="161" customWidth="1"/>
    <col min="11526" max="11526" width="10" style="161" bestFit="1" customWidth="1"/>
    <col min="11527" max="11527" width="64.5703125" style="161" customWidth="1"/>
    <col min="11528" max="11775" width="9.140625" style="161"/>
    <col min="11776" max="11776" width="7" style="161" bestFit="1" customWidth="1"/>
    <col min="11777" max="11777" width="43.140625" style="161" customWidth="1"/>
    <col min="11778" max="11778" width="9.7109375" style="161" customWidth="1"/>
    <col min="11779" max="11779" width="10.28515625" style="161" customWidth="1"/>
    <col min="11780" max="11781" width="9.28515625" style="161" customWidth="1"/>
    <col min="11782" max="11782" width="10" style="161" bestFit="1" customWidth="1"/>
    <col min="11783" max="11783" width="64.5703125" style="161" customWidth="1"/>
    <col min="11784" max="12031" width="9.140625" style="161"/>
    <col min="12032" max="12032" width="7" style="161" bestFit="1" customWidth="1"/>
    <col min="12033" max="12033" width="43.140625" style="161" customWidth="1"/>
    <col min="12034" max="12034" width="9.7109375" style="161" customWidth="1"/>
    <col min="12035" max="12035" width="10.28515625" style="161" customWidth="1"/>
    <col min="12036" max="12037" width="9.28515625" style="161" customWidth="1"/>
    <col min="12038" max="12038" width="10" style="161" bestFit="1" customWidth="1"/>
    <col min="12039" max="12039" width="64.5703125" style="161" customWidth="1"/>
    <col min="12040" max="12287" width="9.140625" style="161"/>
    <col min="12288" max="12288" width="7" style="161" bestFit="1" customWidth="1"/>
    <col min="12289" max="12289" width="43.140625" style="161" customWidth="1"/>
    <col min="12290" max="12290" width="9.7109375" style="161" customWidth="1"/>
    <col min="12291" max="12291" width="10.28515625" style="161" customWidth="1"/>
    <col min="12292" max="12293" width="9.28515625" style="161" customWidth="1"/>
    <col min="12294" max="12294" width="10" style="161" bestFit="1" customWidth="1"/>
    <col min="12295" max="12295" width="64.5703125" style="161" customWidth="1"/>
    <col min="12296" max="12543" width="9.140625" style="161"/>
    <col min="12544" max="12544" width="7" style="161" bestFit="1" customWidth="1"/>
    <col min="12545" max="12545" width="43.140625" style="161" customWidth="1"/>
    <col min="12546" max="12546" width="9.7109375" style="161" customWidth="1"/>
    <col min="12547" max="12547" width="10.28515625" style="161" customWidth="1"/>
    <col min="12548" max="12549" width="9.28515625" style="161" customWidth="1"/>
    <col min="12550" max="12550" width="10" style="161" bestFit="1" customWidth="1"/>
    <col min="12551" max="12551" width="64.5703125" style="161" customWidth="1"/>
    <col min="12552" max="12799" width="9.140625" style="161"/>
    <col min="12800" max="12800" width="7" style="161" bestFit="1" customWidth="1"/>
    <col min="12801" max="12801" width="43.140625" style="161" customWidth="1"/>
    <col min="12802" max="12802" width="9.7109375" style="161" customWidth="1"/>
    <col min="12803" max="12803" width="10.28515625" style="161" customWidth="1"/>
    <col min="12804" max="12805" width="9.28515625" style="161" customWidth="1"/>
    <col min="12806" max="12806" width="10" style="161" bestFit="1" customWidth="1"/>
    <col min="12807" max="12807" width="64.5703125" style="161" customWidth="1"/>
    <col min="12808" max="13055" width="9.140625" style="161"/>
    <col min="13056" max="13056" width="7" style="161" bestFit="1" customWidth="1"/>
    <col min="13057" max="13057" width="43.140625" style="161" customWidth="1"/>
    <col min="13058" max="13058" width="9.7109375" style="161" customWidth="1"/>
    <col min="13059" max="13059" width="10.28515625" style="161" customWidth="1"/>
    <col min="13060" max="13061" width="9.28515625" style="161" customWidth="1"/>
    <col min="13062" max="13062" width="10" style="161" bestFit="1" customWidth="1"/>
    <col min="13063" max="13063" width="64.5703125" style="161" customWidth="1"/>
    <col min="13064" max="13311" width="9.140625" style="161"/>
    <col min="13312" max="13312" width="7" style="161" bestFit="1" customWidth="1"/>
    <col min="13313" max="13313" width="43.140625" style="161" customWidth="1"/>
    <col min="13314" max="13314" width="9.7109375" style="161" customWidth="1"/>
    <col min="13315" max="13315" width="10.28515625" style="161" customWidth="1"/>
    <col min="13316" max="13317" width="9.28515625" style="161" customWidth="1"/>
    <col min="13318" max="13318" width="10" style="161" bestFit="1" customWidth="1"/>
    <col min="13319" max="13319" width="64.5703125" style="161" customWidth="1"/>
    <col min="13320" max="13567" width="9.140625" style="161"/>
    <col min="13568" max="13568" width="7" style="161" bestFit="1" customWidth="1"/>
    <col min="13569" max="13569" width="43.140625" style="161" customWidth="1"/>
    <col min="13570" max="13570" width="9.7109375" style="161" customWidth="1"/>
    <col min="13571" max="13571" width="10.28515625" style="161" customWidth="1"/>
    <col min="13572" max="13573" width="9.28515625" style="161" customWidth="1"/>
    <col min="13574" max="13574" width="10" style="161" bestFit="1" customWidth="1"/>
    <col min="13575" max="13575" width="64.5703125" style="161" customWidth="1"/>
    <col min="13576" max="13823" width="9.140625" style="161"/>
    <col min="13824" max="13824" width="7" style="161" bestFit="1" customWidth="1"/>
    <col min="13825" max="13825" width="43.140625" style="161" customWidth="1"/>
    <col min="13826" max="13826" width="9.7109375" style="161" customWidth="1"/>
    <col min="13827" max="13827" width="10.28515625" style="161" customWidth="1"/>
    <col min="13828" max="13829" width="9.28515625" style="161" customWidth="1"/>
    <col min="13830" max="13830" width="10" style="161" bestFit="1" customWidth="1"/>
    <col min="13831" max="13831" width="64.5703125" style="161" customWidth="1"/>
    <col min="13832" max="14079" width="9.140625" style="161"/>
    <col min="14080" max="14080" width="7" style="161" bestFit="1" customWidth="1"/>
    <col min="14081" max="14081" width="43.140625" style="161" customWidth="1"/>
    <col min="14082" max="14082" width="9.7109375" style="161" customWidth="1"/>
    <col min="14083" max="14083" width="10.28515625" style="161" customWidth="1"/>
    <col min="14084" max="14085" width="9.28515625" style="161" customWidth="1"/>
    <col min="14086" max="14086" width="10" style="161" bestFit="1" customWidth="1"/>
    <col min="14087" max="14087" width="64.5703125" style="161" customWidth="1"/>
    <col min="14088" max="14335" width="9.140625" style="161"/>
    <col min="14336" max="14336" width="7" style="161" bestFit="1" customWidth="1"/>
    <col min="14337" max="14337" width="43.140625" style="161" customWidth="1"/>
    <col min="14338" max="14338" width="9.7109375" style="161" customWidth="1"/>
    <col min="14339" max="14339" width="10.28515625" style="161" customWidth="1"/>
    <col min="14340" max="14341" width="9.28515625" style="161" customWidth="1"/>
    <col min="14342" max="14342" width="10" style="161" bestFit="1" customWidth="1"/>
    <col min="14343" max="14343" width="64.5703125" style="161" customWidth="1"/>
    <col min="14344" max="14591" width="9.140625" style="161"/>
    <col min="14592" max="14592" width="7" style="161" bestFit="1" customWidth="1"/>
    <col min="14593" max="14593" width="43.140625" style="161" customWidth="1"/>
    <col min="14594" max="14594" width="9.7109375" style="161" customWidth="1"/>
    <col min="14595" max="14595" width="10.28515625" style="161" customWidth="1"/>
    <col min="14596" max="14597" width="9.28515625" style="161" customWidth="1"/>
    <col min="14598" max="14598" width="10" style="161" bestFit="1" customWidth="1"/>
    <col min="14599" max="14599" width="64.5703125" style="161" customWidth="1"/>
    <col min="14600" max="14847" width="9.140625" style="161"/>
    <col min="14848" max="14848" width="7" style="161" bestFit="1" customWidth="1"/>
    <col min="14849" max="14849" width="43.140625" style="161" customWidth="1"/>
    <col min="14850" max="14850" width="9.7109375" style="161" customWidth="1"/>
    <col min="14851" max="14851" width="10.28515625" style="161" customWidth="1"/>
    <col min="14852" max="14853" width="9.28515625" style="161" customWidth="1"/>
    <col min="14854" max="14854" width="10" style="161" bestFit="1" customWidth="1"/>
    <col min="14855" max="14855" width="64.5703125" style="161" customWidth="1"/>
    <col min="14856" max="15103" width="9.140625" style="161"/>
    <col min="15104" max="15104" width="7" style="161" bestFit="1" customWidth="1"/>
    <col min="15105" max="15105" width="43.140625" style="161" customWidth="1"/>
    <col min="15106" max="15106" width="9.7109375" style="161" customWidth="1"/>
    <col min="15107" max="15107" width="10.28515625" style="161" customWidth="1"/>
    <col min="15108" max="15109" width="9.28515625" style="161" customWidth="1"/>
    <col min="15110" max="15110" width="10" style="161" bestFit="1" customWidth="1"/>
    <col min="15111" max="15111" width="64.5703125" style="161" customWidth="1"/>
    <col min="15112" max="15359" width="9.140625" style="161"/>
    <col min="15360" max="15360" width="7" style="161" bestFit="1" customWidth="1"/>
    <col min="15361" max="15361" width="43.140625" style="161" customWidth="1"/>
    <col min="15362" max="15362" width="9.7109375" style="161" customWidth="1"/>
    <col min="15363" max="15363" width="10.28515625" style="161" customWidth="1"/>
    <col min="15364" max="15365" width="9.28515625" style="161" customWidth="1"/>
    <col min="15366" max="15366" width="10" style="161" bestFit="1" customWidth="1"/>
    <col min="15367" max="15367" width="64.5703125" style="161" customWidth="1"/>
    <col min="15368" max="15615" width="9.140625" style="161"/>
    <col min="15616" max="15616" width="7" style="161" bestFit="1" customWidth="1"/>
    <col min="15617" max="15617" width="43.140625" style="161" customWidth="1"/>
    <col min="15618" max="15618" width="9.7109375" style="161" customWidth="1"/>
    <col min="15619" max="15619" width="10.28515625" style="161" customWidth="1"/>
    <col min="15620" max="15621" width="9.28515625" style="161" customWidth="1"/>
    <col min="15622" max="15622" width="10" style="161" bestFit="1" customWidth="1"/>
    <col min="15623" max="15623" width="64.5703125" style="161" customWidth="1"/>
    <col min="15624" max="15871" width="9.140625" style="161"/>
    <col min="15872" max="15872" width="7" style="161" bestFit="1" customWidth="1"/>
    <col min="15873" max="15873" width="43.140625" style="161" customWidth="1"/>
    <col min="15874" max="15874" width="9.7109375" style="161" customWidth="1"/>
    <col min="15875" max="15875" width="10.28515625" style="161" customWidth="1"/>
    <col min="15876" max="15877" width="9.28515625" style="161" customWidth="1"/>
    <col min="15878" max="15878" width="10" style="161" bestFit="1" customWidth="1"/>
    <col min="15879" max="15879" width="64.5703125" style="161" customWidth="1"/>
    <col min="15880" max="16127" width="9.140625" style="161"/>
    <col min="16128" max="16128" width="7" style="161" bestFit="1" customWidth="1"/>
    <col min="16129" max="16129" width="43.140625" style="161" customWidth="1"/>
    <col min="16130" max="16130" width="9.7109375" style="161" customWidth="1"/>
    <col min="16131" max="16131" width="10.28515625" style="161" customWidth="1"/>
    <col min="16132" max="16133" width="9.28515625" style="161" customWidth="1"/>
    <col min="16134" max="16134" width="10" style="161" bestFit="1" customWidth="1"/>
    <col min="16135" max="16135" width="64.5703125" style="161" customWidth="1"/>
    <col min="16136" max="16384" width="9.140625" style="161"/>
  </cols>
  <sheetData>
    <row r="1" spans="1:7" ht="39.75" customHeight="1">
      <c r="A1" s="342" t="s">
        <v>456</v>
      </c>
      <c r="B1" s="342"/>
      <c r="C1" s="342"/>
      <c r="D1" s="342"/>
      <c r="E1" s="342"/>
      <c r="F1" s="342"/>
      <c r="G1" s="342"/>
    </row>
    <row r="2" spans="1:7" ht="15.75">
      <c r="B2" s="163"/>
      <c r="C2" s="163"/>
      <c r="D2" s="163"/>
      <c r="E2" s="163"/>
      <c r="F2" s="163"/>
    </row>
    <row r="3" spans="1:7">
      <c r="F3" s="343" t="s">
        <v>424</v>
      </c>
      <c r="G3" s="343"/>
    </row>
    <row r="4" spans="1:7" s="164" customFormat="1" ht="31.5" customHeight="1">
      <c r="A4" s="344" t="s">
        <v>425</v>
      </c>
      <c r="B4" s="346" t="s">
        <v>426</v>
      </c>
      <c r="C4" s="348" t="s">
        <v>457</v>
      </c>
      <c r="D4" s="348" t="s">
        <v>458</v>
      </c>
      <c r="E4" s="348" t="s">
        <v>459</v>
      </c>
      <c r="F4" s="350" t="s">
        <v>460</v>
      </c>
      <c r="G4" s="350"/>
    </row>
    <row r="5" spans="1:7" s="164" customFormat="1" ht="12.75">
      <c r="A5" s="345"/>
      <c r="B5" s="347"/>
      <c r="C5" s="349"/>
      <c r="D5" s="349"/>
      <c r="E5" s="349"/>
      <c r="F5" s="165" t="s">
        <v>424</v>
      </c>
      <c r="G5" s="165" t="s">
        <v>427</v>
      </c>
    </row>
    <row r="6" spans="1:7" ht="15.75">
      <c r="A6" s="166">
        <v>1</v>
      </c>
      <c r="B6" s="167" t="s">
        <v>428</v>
      </c>
      <c r="C6" s="168">
        <f>SUM(C7:C9)</f>
        <v>57963</v>
      </c>
      <c r="D6" s="168">
        <f t="shared" ref="D6:E6" si="0">SUM(D7:D9)</f>
        <v>63966</v>
      </c>
      <c r="E6" s="168">
        <f t="shared" si="0"/>
        <v>66371</v>
      </c>
      <c r="F6" s="168">
        <f>E6-D6</f>
        <v>2405</v>
      </c>
      <c r="G6" s="169">
        <f>E6/D6</f>
        <v>1.0375980989900886</v>
      </c>
    </row>
    <row r="7" spans="1:7" ht="15.75">
      <c r="A7" s="170" t="s">
        <v>429</v>
      </c>
      <c r="B7" s="167" t="s">
        <v>430</v>
      </c>
      <c r="C7" s="168">
        <f>'I.Фін результат'!C24</f>
        <v>55023</v>
      </c>
      <c r="D7" s="168">
        <f>'I.Фін результат'!D24</f>
        <v>62167</v>
      </c>
      <c r="E7" s="168">
        <f>'I.Фін результат'!F24</f>
        <v>64469</v>
      </c>
      <c r="F7" s="168">
        <f t="shared" ref="F7:F24" si="1">E7-D7</f>
        <v>2302</v>
      </c>
      <c r="G7" s="169">
        <f>E7/D7</f>
        <v>1.037029292068139</v>
      </c>
    </row>
    <row r="8" spans="1:7" ht="15.75">
      <c r="A8" s="170" t="s">
        <v>431</v>
      </c>
      <c r="B8" s="167" t="s">
        <v>432</v>
      </c>
      <c r="C8" s="171">
        <f>'I.Фін результат'!C70</f>
        <v>721</v>
      </c>
      <c r="D8" s="171">
        <f>'I.Фін результат'!D70</f>
        <v>346</v>
      </c>
      <c r="E8" s="171">
        <f>'I.Фін результат'!F70</f>
        <v>498</v>
      </c>
      <c r="F8" s="168">
        <f t="shared" si="1"/>
        <v>152</v>
      </c>
      <c r="G8" s="169">
        <f>E8/D8</f>
        <v>1.4393063583815029</v>
      </c>
    </row>
    <row r="9" spans="1:7" ht="15.75">
      <c r="A9" s="170" t="s">
        <v>433</v>
      </c>
      <c r="B9" s="167" t="s">
        <v>434</v>
      </c>
      <c r="C9" s="171">
        <f>'I.Фін результат'!C85</f>
        <v>2219</v>
      </c>
      <c r="D9" s="171">
        <f>'I.Фін результат'!D85</f>
        <v>1453</v>
      </c>
      <c r="E9" s="171">
        <f>'I.Фін результат'!F85</f>
        <v>1404</v>
      </c>
      <c r="F9" s="168">
        <f t="shared" si="1"/>
        <v>-49</v>
      </c>
      <c r="G9" s="169">
        <f t="shared" ref="G9:G14" si="2">E9/D9</f>
        <v>0.9662766689607708</v>
      </c>
    </row>
    <row r="10" spans="1:7" ht="31.5">
      <c r="A10" s="166">
        <v>2</v>
      </c>
      <c r="B10" s="172" t="s">
        <v>36</v>
      </c>
      <c r="C10" s="171">
        <f>-'I.Фін результат'!C25</f>
        <v>49174</v>
      </c>
      <c r="D10" s="171">
        <f>-'I.Фін результат'!D25</f>
        <v>54241</v>
      </c>
      <c r="E10" s="171">
        <f>-'I.Фін результат'!F25</f>
        <v>56351</v>
      </c>
      <c r="F10" s="168">
        <f t="shared" si="1"/>
        <v>2110</v>
      </c>
      <c r="G10" s="169">
        <f t="shared" si="2"/>
        <v>1.0389004627495806</v>
      </c>
    </row>
    <row r="11" spans="1:7" ht="21.75" customHeight="1">
      <c r="A11" s="166">
        <v>3</v>
      </c>
      <c r="B11" s="172" t="s">
        <v>435</v>
      </c>
      <c r="C11" s="171">
        <f>C7-C10</f>
        <v>5849</v>
      </c>
      <c r="D11" s="171">
        <f>D7-D10</f>
        <v>7926</v>
      </c>
      <c r="E11" s="171">
        <f>E7-E10</f>
        <v>8118</v>
      </c>
      <c r="F11" s="168">
        <f t="shared" si="1"/>
        <v>192</v>
      </c>
      <c r="G11" s="169">
        <f t="shared" si="2"/>
        <v>1.024224072672218</v>
      </c>
    </row>
    <row r="12" spans="1:7" ht="15.75">
      <c r="A12" s="166">
        <v>4</v>
      </c>
      <c r="B12" s="167" t="s">
        <v>436</v>
      </c>
      <c r="C12" s="171">
        <f>-'I.Фін результат'!C36</f>
        <v>6940</v>
      </c>
      <c r="D12" s="171">
        <f>-'I.Фін результат'!D36</f>
        <v>8174</v>
      </c>
      <c r="E12" s="171">
        <f>-'I.Фін результат'!F36</f>
        <v>8482</v>
      </c>
      <c r="F12" s="168">
        <f t="shared" si="1"/>
        <v>308</v>
      </c>
      <c r="G12" s="169">
        <f t="shared" si="2"/>
        <v>1.0376804502079766</v>
      </c>
    </row>
    <row r="13" spans="1:7" ht="15.75">
      <c r="A13" s="166">
        <v>5</v>
      </c>
      <c r="B13" s="167" t="s">
        <v>437</v>
      </c>
      <c r="C13" s="171">
        <f>-'I.Фін результат'!C59</f>
        <v>415</v>
      </c>
      <c r="D13" s="171">
        <f>-'I.Фін результат'!D59</f>
        <v>465</v>
      </c>
      <c r="E13" s="171">
        <f>-'I.Фін результат'!F59</f>
        <v>496</v>
      </c>
      <c r="F13" s="168">
        <f t="shared" si="1"/>
        <v>31</v>
      </c>
      <c r="G13" s="169">
        <f t="shared" si="2"/>
        <v>1.0666666666666667</v>
      </c>
    </row>
    <row r="14" spans="1:7" ht="15.75">
      <c r="A14" s="166">
        <v>6</v>
      </c>
      <c r="B14" s="167" t="s">
        <v>247</v>
      </c>
      <c r="C14" s="173">
        <f>-'I.Фін результат'!C71</f>
        <v>999</v>
      </c>
      <c r="D14" s="173">
        <f>-'I.Фін результат'!D71</f>
        <v>1053</v>
      </c>
      <c r="E14" s="171">
        <f>-'I.Фін результат'!F77</f>
        <v>1006</v>
      </c>
      <c r="F14" s="168">
        <f t="shared" si="1"/>
        <v>-47</v>
      </c>
      <c r="G14" s="169">
        <f t="shared" si="2"/>
        <v>0.9553656220322887</v>
      </c>
    </row>
    <row r="15" spans="1:7" ht="15.75">
      <c r="A15" s="166">
        <v>7</v>
      </c>
      <c r="B15" s="167" t="s">
        <v>438</v>
      </c>
      <c r="C15" s="173">
        <f>-'I.Фін результат'!C82</f>
        <v>0</v>
      </c>
      <c r="D15" s="173">
        <f>-'I.Фін результат'!D82</f>
        <v>0</v>
      </c>
      <c r="E15" s="171">
        <f>-'I.Фін результат'!F82</f>
        <v>0</v>
      </c>
      <c r="F15" s="168">
        <f t="shared" si="1"/>
        <v>0</v>
      </c>
      <c r="G15" s="169"/>
    </row>
    <row r="16" spans="1:7" ht="15.75">
      <c r="A16" s="166">
        <v>8</v>
      </c>
      <c r="B16" s="167" t="s">
        <v>230</v>
      </c>
      <c r="C16" s="173">
        <f>C6-C10-C12-C13-C14-C15</f>
        <v>435</v>
      </c>
      <c r="D16" s="173">
        <f>D6-D10-D12-D13-D14-D15</f>
        <v>33</v>
      </c>
      <c r="E16" s="171">
        <f>E6-E10-E12-E13-E14-E15</f>
        <v>36</v>
      </c>
      <c r="F16" s="168">
        <f t="shared" si="1"/>
        <v>3</v>
      </c>
      <c r="G16" s="169">
        <f>E16/D16</f>
        <v>1.0909090909090908</v>
      </c>
    </row>
    <row r="17" spans="1:28" ht="15.75">
      <c r="A17" s="166">
        <v>9</v>
      </c>
      <c r="B17" s="167" t="s">
        <v>439</v>
      </c>
      <c r="C17" s="171">
        <f>-'I.Фін результат'!C90</f>
        <v>78</v>
      </c>
      <c r="D17" s="171">
        <f>-'I.Фін результат'!D90</f>
        <v>6</v>
      </c>
      <c r="E17" s="171">
        <f>-'I.Фін результат'!F90</f>
        <v>6</v>
      </c>
      <c r="F17" s="168">
        <f t="shared" si="1"/>
        <v>0</v>
      </c>
      <c r="G17" s="169">
        <f>E17/D17</f>
        <v>1</v>
      </c>
    </row>
    <row r="18" spans="1:28" ht="31.5">
      <c r="A18" s="166">
        <v>10</v>
      </c>
      <c r="B18" s="172" t="s">
        <v>440</v>
      </c>
      <c r="C18" s="171">
        <f>C16-C17</f>
        <v>357</v>
      </c>
      <c r="D18" s="171">
        <f>D16-D17</f>
        <v>27</v>
      </c>
      <c r="E18" s="171">
        <f>E16-E17</f>
        <v>30</v>
      </c>
      <c r="F18" s="168">
        <f t="shared" si="1"/>
        <v>3</v>
      </c>
      <c r="G18" s="169">
        <f t="shared" ref="G18:G24" si="3">E18/D18</f>
        <v>1.1111111111111112</v>
      </c>
    </row>
    <row r="19" spans="1:28" ht="15.75">
      <c r="A19" s="166">
        <v>11</v>
      </c>
      <c r="B19" s="167" t="s">
        <v>441</v>
      </c>
      <c r="C19" s="171">
        <f>'ІІ. Розр. з бюджетом'!F47</f>
        <v>10967</v>
      </c>
      <c r="D19" s="171">
        <f>'ІІ. Розр. з бюджетом'!G47</f>
        <v>12380</v>
      </c>
      <c r="E19" s="171">
        <f>'ІІ. Розр. з бюджетом'!I47</f>
        <v>13627</v>
      </c>
      <c r="F19" s="168">
        <f t="shared" si="1"/>
        <v>1247</v>
      </c>
      <c r="G19" s="169">
        <f t="shared" si="3"/>
        <v>1.1007269789983845</v>
      </c>
    </row>
    <row r="20" spans="1:28" ht="15.75">
      <c r="A20" s="166">
        <v>12</v>
      </c>
      <c r="B20" s="167" t="s">
        <v>442</v>
      </c>
      <c r="C20" s="171">
        <f>'Осн. фін. пок.'!C84</f>
        <v>3600</v>
      </c>
      <c r="D20" s="171">
        <f>'Осн. фін. пок.'!D84</f>
        <v>3800</v>
      </c>
      <c r="E20" s="171">
        <f>'Осн. фін. пок.'!F84</f>
        <v>3900</v>
      </c>
      <c r="F20" s="168">
        <f t="shared" si="1"/>
        <v>100</v>
      </c>
      <c r="G20" s="169">
        <f t="shared" si="3"/>
        <v>1.0263157894736843</v>
      </c>
    </row>
    <row r="21" spans="1:28" ht="15.75">
      <c r="A21" s="166">
        <v>13</v>
      </c>
      <c r="B21" s="167" t="s">
        <v>443</v>
      </c>
      <c r="C21" s="171">
        <f>'Осн. фін. пок.'!C93</f>
        <v>133</v>
      </c>
      <c r="D21" s="171">
        <f>'Осн. фін. пок.'!D93</f>
        <v>200</v>
      </c>
      <c r="E21" s="171">
        <f>'Осн. фін. пок.'!F93</f>
        <v>160</v>
      </c>
      <c r="F21" s="168">
        <f t="shared" si="1"/>
        <v>-40</v>
      </c>
      <c r="G21" s="169">
        <f t="shared" si="3"/>
        <v>0.8</v>
      </c>
      <c r="AB21" s="161">
        <v>-628</v>
      </c>
    </row>
    <row r="22" spans="1:28" ht="15.75">
      <c r="A22" s="166">
        <v>14</v>
      </c>
      <c r="B22" s="167" t="s">
        <v>444</v>
      </c>
      <c r="C22" s="171">
        <f>'Осн. фін. пок.'!C111</f>
        <v>128</v>
      </c>
      <c r="D22" s="171">
        <f>'Осн. фін. пок.'!D111</f>
        <v>130</v>
      </c>
      <c r="E22" s="171">
        <f>'Осн. фін. пок.'!F111</f>
        <v>127</v>
      </c>
      <c r="F22" s="168">
        <f t="shared" si="1"/>
        <v>-3</v>
      </c>
      <c r="G22" s="169">
        <f t="shared" si="3"/>
        <v>0.97692307692307689</v>
      </c>
    </row>
    <row r="23" spans="1:28" ht="31.5">
      <c r="A23" s="175">
        <v>15</v>
      </c>
      <c r="B23" s="172" t="s">
        <v>445</v>
      </c>
      <c r="C23" s="173">
        <f>'Осн. фін. пок.'!C123</f>
        <v>16388.020833333332</v>
      </c>
      <c r="D23" s="173">
        <f>'Осн. фін. пок.'!D123</f>
        <v>18597.435897435898</v>
      </c>
      <c r="E23" s="174">
        <f>'Осн. фін. пок.'!F123</f>
        <v>19365.485564304461</v>
      </c>
      <c r="F23" s="176">
        <f t="shared" si="1"/>
        <v>768.04966686856278</v>
      </c>
      <c r="G23" s="169">
        <f t="shared" si="3"/>
        <v>1.0412986860717963</v>
      </c>
    </row>
    <row r="24" spans="1:28" ht="15.75">
      <c r="A24" s="166">
        <v>16</v>
      </c>
      <c r="B24" s="167" t="s">
        <v>49</v>
      </c>
      <c r="C24" s="171">
        <f>SUM(C25:C28)</f>
        <v>5885</v>
      </c>
      <c r="D24" s="171">
        <f>SUM(D25:D28)</f>
        <v>4116</v>
      </c>
      <c r="E24" s="171">
        <f>SUM(E25:E28)</f>
        <v>980</v>
      </c>
      <c r="F24" s="168">
        <f t="shared" si="1"/>
        <v>-3136</v>
      </c>
      <c r="G24" s="169">
        <f t="shared" si="3"/>
        <v>0.23809523809523808</v>
      </c>
    </row>
    <row r="25" spans="1:28" ht="15.75">
      <c r="A25" s="170" t="s">
        <v>446</v>
      </c>
      <c r="B25" s="167" t="s">
        <v>447</v>
      </c>
      <c r="C25" s="171">
        <v>485</v>
      </c>
      <c r="D25" s="171">
        <v>639</v>
      </c>
      <c r="E25" s="171">
        <f>'VI-VII джер.кап.інв.'!L16</f>
        <v>220</v>
      </c>
      <c r="F25" s="168">
        <f>E25-D25</f>
        <v>-419</v>
      </c>
      <c r="G25" s="169">
        <f>E25/D25</f>
        <v>0.34428794992175271</v>
      </c>
    </row>
    <row r="26" spans="1:28" ht="15.75">
      <c r="A26" s="170" t="s">
        <v>448</v>
      </c>
      <c r="B26" s="167" t="s">
        <v>449</v>
      </c>
      <c r="C26" s="171">
        <v>5400</v>
      </c>
      <c r="D26" s="171">
        <v>3477</v>
      </c>
      <c r="E26" s="171">
        <f>'VI-VII джер.кап.інв.'!Q16</f>
        <v>760</v>
      </c>
      <c r="F26" s="168">
        <f>E26-D26</f>
        <v>-2717</v>
      </c>
      <c r="G26" s="169">
        <f>E26/D26</f>
        <v>0.21857923497267759</v>
      </c>
    </row>
    <row r="27" spans="1:28" ht="15.75" hidden="1">
      <c r="A27" s="170" t="s">
        <v>450</v>
      </c>
      <c r="B27" s="167" t="s">
        <v>451</v>
      </c>
      <c r="C27" s="171">
        <v>0</v>
      </c>
      <c r="D27" s="171">
        <v>0</v>
      </c>
      <c r="E27" s="171">
        <v>0</v>
      </c>
      <c r="F27" s="168">
        <f>E27-D27</f>
        <v>0</v>
      </c>
      <c r="G27" s="169"/>
    </row>
    <row r="28" spans="1:28" ht="15.75" hidden="1">
      <c r="A28" s="170" t="s">
        <v>452</v>
      </c>
      <c r="B28" s="167" t="s">
        <v>453</v>
      </c>
      <c r="C28" s="171">
        <v>0</v>
      </c>
      <c r="D28" s="171">
        <v>0</v>
      </c>
      <c r="E28" s="171">
        <v>0</v>
      </c>
      <c r="F28" s="168">
        <f>E28-D28</f>
        <v>0</v>
      </c>
      <c r="G28" s="169"/>
    </row>
  </sheetData>
  <mergeCells count="8">
    <mergeCell ref="A1:G1"/>
    <mergeCell ref="F3:G3"/>
    <mergeCell ref="A4:A5"/>
    <mergeCell ref="B4:B5"/>
    <mergeCell ref="C4:C5"/>
    <mergeCell ref="D4:D5"/>
    <mergeCell ref="E4:E5"/>
    <mergeCell ref="F4:G4"/>
  </mergeCells>
  <printOptions horizontalCentered="1"/>
  <pageMargins left="0.78740157480314965" right="0.23622047244094491" top="0.74803149606299213" bottom="0.74803149606299213" header="0.31496062992125984" footer="0.31496062992125984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10</vt:i4>
      </vt:variant>
    </vt:vector>
  </HeadingPairs>
  <TitlesOfParts>
    <vt:vector size="17" baseType="lpstr">
      <vt:lpstr>Осн. фін. пок.</vt:lpstr>
      <vt:lpstr>I.Фін результат</vt:lpstr>
      <vt:lpstr>ІІ. Розр. з бюджетом</vt:lpstr>
      <vt:lpstr>ІІІ рух. гр. кшт.</vt:lpstr>
      <vt:lpstr>ІV кап. інв. V кред. </vt:lpstr>
      <vt:lpstr>VI-VII джер.кап.інв.</vt:lpstr>
      <vt:lpstr>ЖКГ</vt:lpstr>
      <vt:lpstr>'I.Фін результат'!Заголовки_для_друку</vt:lpstr>
      <vt:lpstr>'ІІІ рух. гр. кшт.'!Заголовки_для_друку</vt:lpstr>
      <vt:lpstr>'Осн. фін. пок.'!Заголовки_для_друку</vt:lpstr>
      <vt:lpstr>'I.Фін результат'!Область_друку</vt:lpstr>
      <vt:lpstr>'VI-VII джер.кап.інв.'!Область_друку</vt:lpstr>
      <vt:lpstr>ЖКГ!Область_друку</vt:lpstr>
      <vt:lpstr>'ІV кап. інв. V кред. '!Область_друку</vt:lpstr>
      <vt:lpstr>'ІІ. Розр. з бюджетом'!Область_друку</vt:lpstr>
      <vt:lpstr>'ІІІ рух. гр. кшт.'!Область_друку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U58</cp:lastModifiedBy>
  <cp:revision/>
  <cp:lastPrinted>2025-05-29T09:26:42Z</cp:lastPrinted>
  <dcterms:created xsi:type="dcterms:W3CDTF">2003-03-13T16:00:22Z</dcterms:created>
  <dcterms:modified xsi:type="dcterms:W3CDTF">2026-06-12T06:44:50Z</dcterms:modified>
  <cp:category/>
  <cp:contentStatus/>
</cp:coreProperties>
</file>